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10.xml" ContentType="application/vnd.openxmlformats-officedocument.spreadsheetml.comments+xml"/>
  <Override PartName="/xl/drawings/drawing19.xml" ContentType="application/vnd.openxmlformats-officedocument.drawing+xml"/>
  <Override PartName="/xl/comments11.xml" ContentType="application/vnd.openxmlformats-officedocument.spreadsheetml.comments+xml"/>
  <Override PartName="/xl/drawings/drawing20.xml" ContentType="application/vnd.openxmlformats-officedocument.drawing+xml"/>
  <Override PartName="/xl/comments12.xml" ContentType="application/vnd.openxmlformats-officedocument.spreadsheetml.comments+xml"/>
  <Override PartName="/xl/drawings/drawing21.xml" ContentType="application/vnd.openxmlformats-officedocument.drawing+xml"/>
  <Override PartName="/xl/comments13.xml" ContentType="application/vnd.openxmlformats-officedocument.spreadsheetml.comments+xml"/>
  <Override PartName="/xl/drawings/drawing22.xml" ContentType="application/vnd.openxmlformats-officedocument.drawing+xml"/>
  <Override PartName="/xl/comments14.xml" ContentType="application/vnd.openxmlformats-officedocument.spreadsheetml.comments+xml"/>
  <Override PartName="/xl/drawings/drawing23.xml" ContentType="application/vnd.openxmlformats-officedocument.drawing+xml"/>
  <Override PartName="/xl/comments15.xml" ContentType="application/vnd.openxmlformats-officedocument.spreadsheetml.comments+xml"/>
  <Override PartName="/xl/drawings/drawing24.xml" ContentType="application/vnd.openxmlformats-officedocument.drawing+xml"/>
  <Override PartName="/xl/comments16.xml" ContentType="application/vnd.openxmlformats-officedocument.spreadsheetml.comments+xml"/>
  <Override PartName="/xl/drawings/drawing25.xml" ContentType="application/vnd.openxmlformats-officedocument.drawing+xml"/>
  <Override PartName="/xl/comments17.xml" ContentType="application/vnd.openxmlformats-officedocument.spreadsheetml.comments+xml"/>
  <Override PartName="/xl/drawings/drawing26.xml" ContentType="application/vnd.openxmlformats-officedocument.drawing+xml"/>
  <Override PartName="/xl/comments18.xml" ContentType="application/vnd.openxmlformats-officedocument.spreadsheetml.comments+xml"/>
  <Override PartName="/xl/drawings/drawing27.xml" ContentType="application/vnd.openxmlformats-officedocument.drawing+xml"/>
  <Override PartName="/xl/comments19.xml" ContentType="application/vnd.openxmlformats-officedocument.spreadsheetml.comments+xml"/>
  <Override PartName="/xl/drawings/drawing28.xml" ContentType="application/vnd.openxmlformats-officedocument.drawing+xml"/>
  <Override PartName="/xl/comments20.xml" ContentType="application/vnd.openxmlformats-officedocument.spreadsheetml.comments+xml"/>
  <Override PartName="/xl/drawings/drawing29.xml" ContentType="application/vnd.openxmlformats-officedocument.drawing+xml"/>
  <Override PartName="/xl/comments21.xml" ContentType="application/vnd.openxmlformats-officedocument.spreadsheetml.comments+xml"/>
  <Override PartName="/xl/drawings/drawing30.xml" ContentType="application/vnd.openxmlformats-officedocument.drawing+xml"/>
  <Override PartName="/xl/comments22.xml" ContentType="application/vnd.openxmlformats-officedocument.spreadsheetml.comments+xml"/>
  <Override PartName="/xl/drawings/drawing31.xml" ContentType="application/vnd.openxmlformats-officedocument.drawing+xml"/>
  <Override PartName="/xl/comments23.xml" ContentType="application/vnd.openxmlformats-officedocument.spreadsheetml.comments+xml"/>
  <Override PartName="/xl/drawings/drawing32.xml" ContentType="application/vnd.openxmlformats-officedocument.drawing+xml"/>
  <Override PartName="/xl/ctrlProps/ctrlProp20.xml" ContentType="application/vnd.ms-excel.controlproperties+xml"/>
  <Override PartName="/xl/comments24.xml" ContentType="application/vnd.openxmlformats-officedocument.spreadsheetml.comments+xml"/>
  <Override PartName="/xl/drawings/drawing33.xml" ContentType="application/vnd.openxmlformats-officedocument.drawing+xml"/>
  <Override PartName="/xl/comments25.xml" ContentType="application/vnd.openxmlformats-officedocument.spreadsheetml.comments+xml"/>
  <Override PartName="/xl/drawings/drawing34.xml" ContentType="application/vnd.openxmlformats-officedocument.drawing+xml"/>
  <Override PartName="/xl/comments26.xml" ContentType="application/vnd.openxmlformats-officedocument.spreadsheetml.comments+xml"/>
  <Override PartName="/xl/drawings/drawing35.xml" ContentType="application/vnd.openxmlformats-officedocument.drawing+xml"/>
  <Override PartName="/xl/comments27.xml" ContentType="application/vnd.openxmlformats-officedocument.spreadsheetml.comments+xml"/>
  <Override PartName="/xl/drawings/drawing36.xml" ContentType="application/vnd.openxmlformats-officedocument.drawing+xml"/>
  <Override PartName="/xl/comments28.xml" ContentType="application/vnd.openxmlformats-officedocument.spreadsheetml.comments+xml"/>
  <Override PartName="/xl/drawings/drawing37.xml" ContentType="application/vnd.openxmlformats-officedocument.drawing+xml"/>
  <Override PartName="/xl/comments29.xml" ContentType="application/vnd.openxmlformats-officedocument.spreadsheetml.comments+xml"/>
  <Override PartName="/xl/drawings/drawing38.xml" ContentType="application/vnd.openxmlformats-officedocument.drawing+xml"/>
  <Override PartName="/xl/comments30.xml" ContentType="application/vnd.openxmlformats-officedocument.spreadsheetml.comments+xml"/>
  <Override PartName="/xl/drawings/drawing39.xml" ContentType="application/vnd.openxmlformats-officedocument.drawing+xml"/>
  <Override PartName="/xl/comments31.xml" ContentType="application/vnd.openxmlformats-officedocument.spreadsheetml.comments+xml"/>
  <Override PartName="/xl/drawings/drawing40.xml" ContentType="application/vnd.openxmlformats-officedocument.drawing+xml"/>
  <Override PartName="/xl/comments32.xml" ContentType="application/vnd.openxmlformats-officedocument.spreadsheetml.comments+xml"/>
  <Override PartName="/xl/drawings/drawing41.xml" ContentType="application/vnd.openxmlformats-officedocument.drawing+xml"/>
  <Override PartName="/xl/comments33.xml" ContentType="application/vnd.openxmlformats-officedocument.spreadsheetml.comment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1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suportedigisystem-my.sharepoint.com/personal/ana_leite_digisystem_com_br/Documents/EQUATORIAL/CPP 2026/Planinhas RCB/"/>
    </mc:Choice>
  </mc:AlternateContent>
  <xr:revisionPtr revIDLastSave="11" documentId="8_{639F739A-72DC-4F4D-A463-DBECAC0AC29D}" xr6:coauthVersionLast="47" xr6:coauthVersionMax="47" xr10:uidLastSave="{4A1C7DB9-D944-4EC7-AB10-B2B1F3E81EA0}"/>
  <workbookProtection workbookAlgorithmName="SHA-512" workbookHashValue="PUgcIOrps8nKq2+YY8h4be6yuc3Khr/ks3ASC4MZf4MQbs7IK/8RAcEdalojQHlQWvBH6hPsidO777U+WvFMvA==" workbookSaltValue="W8Xe6DHX4x+qanm/ttR3SQ==" workbookSpinCount="100000" lockStructure="1"/>
  <bookViews>
    <workbookView xWindow="-120" yWindow="-120" windowWidth="20730" windowHeight="11040" tabRatio="936" firstSheet="4" activeTab="45" xr2:uid="{BDA00438-9DDB-4492-A2F3-A1BF0A629140}"/>
  </bookViews>
  <sheets>
    <sheet name="Apresentação" sheetId="33" r:id="rId1"/>
    <sheet name="Apoio" sheetId="35" state="hidden" r:id="rId2"/>
    <sheet name="Custo Contábil" sheetId="8" r:id="rId3"/>
    <sheet name="IndFinanceiro" sheetId="76" state="hidden" r:id="rId4"/>
    <sheet name="RCB" sheetId="36" r:id="rId5"/>
    <sheet name="MOP" sheetId="6" state="hidden" r:id="rId6"/>
    <sheet name="Diagnóstico (ORÇ)" sheetId="65" r:id="rId7"/>
    <sheet name="Diagnóstico" sheetId="66" r:id="rId8"/>
    <sheet name="Marketing (ORÇ)" sheetId="59" r:id="rId9"/>
    <sheet name="Marketing" sheetId="58" r:id="rId10"/>
    <sheet name="Transporte" sheetId="4" state="hidden" r:id="rId11"/>
    <sheet name="Descarte (ORÇ)" sheetId="60" r:id="rId12"/>
    <sheet name="Descarte" sheetId="38" r:id="rId13"/>
    <sheet name="M&amp;V (ORÇ)" sheetId="61" r:id="rId14"/>
    <sheet name="M&amp;V" sheetId="37" r:id="rId15"/>
    <sheet name="Treinamento (ORÇ)" sheetId="62" r:id="rId16"/>
    <sheet name="Treinamento" sheetId="63" r:id="rId17"/>
    <sheet name="ContrDesemp" sheetId="39" r:id="rId18"/>
    <sheet name="IlumCusto (ORÇ)" sheetId="64" r:id="rId19"/>
    <sheet name="IlumCusto" sheetId="40" r:id="rId20"/>
    <sheet name="IlumBenef" sheetId="41" r:id="rId21"/>
    <sheet name="CondAmbCusto (ORÇ)" sheetId="67" r:id="rId22"/>
    <sheet name="CondAmbCusto" sheetId="42" r:id="rId23"/>
    <sheet name="CondAmbBenef" sheetId="43" r:id="rId24"/>
    <sheet name="MotorCusto (ORÇ)" sheetId="68" r:id="rId25"/>
    <sheet name="MotorCusto" sheetId="44" r:id="rId26"/>
    <sheet name="MotorBenef" sheetId="45" r:id="rId27"/>
    <sheet name="RefrigCusto (ORÇ)" sheetId="69" r:id="rId28"/>
    <sheet name="RefrigCusto" sheetId="46" r:id="rId29"/>
    <sheet name="RefrigBenef" sheetId="47" r:id="rId30"/>
    <sheet name="SolarCusto (ORÇ)" sheetId="70" r:id="rId31"/>
    <sheet name="SolarCusto" sheetId="48" r:id="rId32"/>
    <sheet name="SolarBenef" sheetId="49" r:id="rId33"/>
    <sheet name="HospCusto (ORÇ)" sheetId="71" r:id="rId34"/>
    <sheet name="HospCusto" sheetId="50" r:id="rId35"/>
    <sheet name="HospBenef" sheetId="51" r:id="rId36"/>
    <sheet name="OutrosCusto (ORÇ)" sheetId="72" r:id="rId37"/>
    <sheet name="OutrosCusto" sheetId="52" r:id="rId38"/>
    <sheet name="OutrosBenef" sheetId="53" r:id="rId39"/>
    <sheet name="FICusto (ORÇ)" sheetId="73" r:id="rId40"/>
    <sheet name="FICusto" sheetId="74" r:id="rId41"/>
    <sheet name="FIBenef" sheetId="75" r:id="rId42"/>
    <sheet name="C. Físico" sheetId="54" state="hidden" r:id="rId43"/>
    <sheet name="C. Financeiro" sheetId="55" state="hidden" r:id="rId44"/>
    <sheet name="Físico" sheetId="77" r:id="rId45"/>
    <sheet name="Financeiro" sheetId="78" r:id="rId46"/>
  </sheets>
  <externalReferences>
    <externalReference r:id="rId47"/>
    <externalReference r:id="rId48"/>
    <externalReference r:id="rId49"/>
    <externalReference r:id="rId50"/>
    <externalReference r:id="rId51"/>
  </externalReferences>
  <definedNames>
    <definedName name="_C1" localSheetId="21">Apoio!#REF!</definedName>
    <definedName name="_C1" localSheetId="11">Apoio!#REF!</definedName>
    <definedName name="_C1" localSheetId="6">Apoio!#REF!</definedName>
    <definedName name="_C1" localSheetId="39">Apoio!#REF!</definedName>
    <definedName name="_C1" localSheetId="33">Apoio!#REF!</definedName>
    <definedName name="_C1" localSheetId="18">Apoio!#REF!</definedName>
    <definedName name="_C1" localSheetId="13">Apoio!#REF!</definedName>
    <definedName name="_C1" localSheetId="8">Apoio!#REF!</definedName>
    <definedName name="_C1" localSheetId="24">Apoio!#REF!</definedName>
    <definedName name="_C1" localSheetId="36">Apoio!#REF!</definedName>
    <definedName name="_C1" localSheetId="27">Apoio!#REF!</definedName>
    <definedName name="_C1" localSheetId="30">Apoio!#REF!</definedName>
    <definedName name="_C1" localSheetId="15">Apoio!#REF!</definedName>
    <definedName name="_C1">Apoio!#REF!</definedName>
    <definedName name="_C2" localSheetId="21">Apoio!#REF!</definedName>
    <definedName name="_C2" localSheetId="11">Apoio!#REF!</definedName>
    <definedName name="_C2" localSheetId="6">Apoio!#REF!</definedName>
    <definedName name="_C2" localSheetId="39">Apoio!#REF!</definedName>
    <definedName name="_C2" localSheetId="33">Apoio!#REF!</definedName>
    <definedName name="_C2" localSheetId="18">Apoio!#REF!</definedName>
    <definedName name="_C2" localSheetId="13">Apoio!#REF!</definedName>
    <definedName name="_C2" localSheetId="8">Apoio!#REF!</definedName>
    <definedName name="_C2" localSheetId="24">Apoio!#REF!</definedName>
    <definedName name="_C2" localSheetId="36">Apoio!#REF!</definedName>
    <definedName name="_C2" localSheetId="27">Apoio!#REF!</definedName>
    <definedName name="_C2" localSheetId="30">Apoio!#REF!</definedName>
    <definedName name="_C2" localSheetId="15">Apoio!#REF!</definedName>
    <definedName name="_C2">Apoio!#REF!</definedName>
    <definedName name="_xlnm._FilterDatabase" localSheetId="0" hidden="1">Apresentação!$U$8:$U$24</definedName>
    <definedName name="_ND1" localSheetId="0">'[1]RCB Iluminação'!$R$8</definedName>
    <definedName name="_ND1" localSheetId="43">#REF!</definedName>
    <definedName name="_ND1" localSheetId="21">#REF!</definedName>
    <definedName name="_ND1" localSheetId="11">#REF!</definedName>
    <definedName name="_ND1" localSheetId="6">#REF!</definedName>
    <definedName name="_ND1" localSheetId="39">#REF!</definedName>
    <definedName name="_ND1" localSheetId="33">#REF!</definedName>
    <definedName name="_ND1" localSheetId="18">#REF!</definedName>
    <definedName name="_ND1" localSheetId="13">#REF!</definedName>
    <definedName name="_ND1" localSheetId="8">#REF!</definedName>
    <definedName name="_ND1" localSheetId="24">#REF!</definedName>
    <definedName name="_ND1" localSheetId="36">#REF!</definedName>
    <definedName name="_ND1" localSheetId="27">#REF!</definedName>
    <definedName name="_ND1" localSheetId="30">#REF!</definedName>
    <definedName name="_ND1" localSheetId="15">#REF!</definedName>
    <definedName name="_ND1">#REF!</definedName>
    <definedName name="_ND2" localSheetId="0">'[1]RCB Ar Cond'!$T$8</definedName>
    <definedName name="_ND2" localSheetId="43">#REF!</definedName>
    <definedName name="_ND2" localSheetId="21">#REF!</definedName>
    <definedName name="_ND2" localSheetId="11">#REF!</definedName>
    <definedName name="_ND2" localSheetId="6">#REF!</definedName>
    <definedName name="_ND2" localSheetId="39">#REF!</definedName>
    <definedName name="_ND2" localSheetId="33">#REF!</definedName>
    <definedName name="_ND2" localSheetId="18">#REF!</definedName>
    <definedName name="_ND2" localSheetId="13">#REF!</definedName>
    <definedName name="_ND2" localSheetId="8">#REF!</definedName>
    <definedName name="_ND2" localSheetId="24">#REF!</definedName>
    <definedName name="_ND2" localSheetId="36">#REF!</definedName>
    <definedName name="_ND2" localSheetId="27">#REF!</definedName>
    <definedName name="_ND2" localSheetId="30">#REF!</definedName>
    <definedName name="_ND2" localSheetId="15">#REF!</definedName>
    <definedName name="_ND2">#REF!</definedName>
    <definedName name="_ND3" localSheetId="0">'[1]RCB Motor'!$T$8</definedName>
    <definedName name="_ND3" localSheetId="43">#REF!</definedName>
    <definedName name="_ND3" localSheetId="21">#REF!</definedName>
    <definedName name="_ND3" localSheetId="11">#REF!</definedName>
    <definedName name="_ND3" localSheetId="6">#REF!</definedName>
    <definedName name="_ND3" localSheetId="39">#REF!</definedName>
    <definedName name="_ND3" localSheetId="33">#REF!</definedName>
    <definedName name="_ND3" localSheetId="18">#REF!</definedName>
    <definedName name="_ND3" localSheetId="13">#REF!</definedName>
    <definedName name="_ND3" localSheetId="8">#REF!</definedName>
    <definedName name="_ND3" localSheetId="24">#REF!</definedName>
    <definedName name="_ND3" localSheetId="36">#REF!</definedName>
    <definedName name="_ND3" localSheetId="27">#REF!</definedName>
    <definedName name="_ND3" localSheetId="30">#REF!</definedName>
    <definedName name="_ND3" localSheetId="15">#REF!</definedName>
    <definedName name="_ND3">#REF!</definedName>
    <definedName name="_NM1" localSheetId="0">'[1]RCB Iluminação'!$R$7</definedName>
    <definedName name="_NM1" localSheetId="43">#REF!</definedName>
    <definedName name="_NM1" localSheetId="21">#REF!</definedName>
    <definedName name="_NM1" localSheetId="11">#REF!</definedName>
    <definedName name="_NM1" localSheetId="6">#REF!</definedName>
    <definedName name="_NM1" localSheetId="39">#REF!</definedName>
    <definedName name="_NM1" localSheetId="33">#REF!</definedName>
    <definedName name="_NM1" localSheetId="18">#REF!</definedName>
    <definedName name="_NM1" localSheetId="13">#REF!</definedName>
    <definedName name="_NM1" localSheetId="8">#REF!</definedName>
    <definedName name="_NM1" localSheetId="24">#REF!</definedName>
    <definedName name="_NM1" localSheetId="36">#REF!</definedName>
    <definedName name="_NM1" localSheetId="27">#REF!</definedName>
    <definedName name="_NM1" localSheetId="30">#REF!</definedName>
    <definedName name="_NM1" localSheetId="15">#REF!</definedName>
    <definedName name="_NM1">#REF!</definedName>
    <definedName name="_NM2" localSheetId="0">'[1]RCB Ar Cond'!$T$7</definedName>
    <definedName name="_NM2" localSheetId="43">#REF!</definedName>
    <definedName name="_NM2" localSheetId="21">#REF!</definedName>
    <definedName name="_NM2" localSheetId="11">#REF!</definedName>
    <definedName name="_NM2" localSheetId="6">#REF!</definedName>
    <definedName name="_NM2" localSheetId="39">#REF!</definedName>
    <definedName name="_NM2" localSheetId="33">#REF!</definedName>
    <definedName name="_NM2" localSheetId="18">#REF!</definedName>
    <definedName name="_NM2" localSheetId="13">#REF!</definedName>
    <definedName name="_NM2" localSheetId="8">#REF!</definedName>
    <definedName name="_NM2" localSheetId="24">#REF!</definedName>
    <definedName name="_NM2" localSheetId="36">#REF!</definedName>
    <definedName name="_NM2" localSheetId="27">#REF!</definedName>
    <definedName name="_NM2" localSheetId="30">#REF!</definedName>
    <definedName name="_NM2" localSheetId="15">#REF!</definedName>
    <definedName name="_NM2">#REF!</definedName>
    <definedName name="_NM3" localSheetId="0">'[1]RCB Motor'!$T$7</definedName>
    <definedName name="_NM3" localSheetId="43">#REF!</definedName>
    <definedName name="_NM3" localSheetId="21">#REF!</definedName>
    <definedName name="_NM3" localSheetId="11">#REF!</definedName>
    <definedName name="_NM3" localSheetId="6">#REF!</definedName>
    <definedName name="_NM3" localSheetId="39">#REF!</definedName>
    <definedName name="_NM3" localSheetId="33">#REF!</definedName>
    <definedName name="_NM3" localSheetId="18">#REF!</definedName>
    <definedName name="_NM3" localSheetId="13">#REF!</definedName>
    <definedName name="_NM3" localSheetId="8">#REF!</definedName>
    <definedName name="_NM3" localSheetId="24">#REF!</definedName>
    <definedName name="_NM3" localSheetId="36">#REF!</definedName>
    <definedName name="_NM3" localSheetId="27">#REF!</definedName>
    <definedName name="_NM3" localSheetId="30">#REF!</definedName>
    <definedName name="_NM3" localSheetId="15">#REF!</definedName>
    <definedName name="_NM3">#REF!</definedName>
    <definedName name="_NUP1" localSheetId="0">'[1]RCB Iluminação'!$R$9</definedName>
    <definedName name="_NUP1" localSheetId="43">#REF!</definedName>
    <definedName name="_NUP1" localSheetId="21">#REF!</definedName>
    <definedName name="_NUP1" localSheetId="11">#REF!</definedName>
    <definedName name="_NUP1" localSheetId="6">#REF!</definedName>
    <definedName name="_NUP1" localSheetId="39">#REF!</definedName>
    <definedName name="_NUP1" localSheetId="33">#REF!</definedName>
    <definedName name="_NUP1" localSheetId="18">#REF!</definedName>
    <definedName name="_NUP1" localSheetId="13">#REF!</definedName>
    <definedName name="_NUP1" localSheetId="8">#REF!</definedName>
    <definedName name="_NUP1" localSheetId="24">#REF!</definedName>
    <definedName name="_NUP1" localSheetId="36">#REF!</definedName>
    <definedName name="_NUP1" localSheetId="27">#REF!</definedName>
    <definedName name="_NUP1" localSheetId="30">#REF!</definedName>
    <definedName name="_NUP1" localSheetId="15">#REF!</definedName>
    <definedName name="_NUP1">#REF!</definedName>
    <definedName name="_NUP2" localSheetId="0">'[1]RCB Ar Cond'!$T$9</definedName>
    <definedName name="_NUP2" localSheetId="43">#REF!</definedName>
    <definedName name="_NUP2" localSheetId="21">#REF!</definedName>
    <definedName name="_NUP2" localSheetId="11">#REF!</definedName>
    <definedName name="_NUP2" localSheetId="6">#REF!</definedName>
    <definedName name="_NUP2" localSheetId="39">#REF!</definedName>
    <definedName name="_NUP2" localSheetId="33">#REF!</definedName>
    <definedName name="_NUP2" localSheetId="18">#REF!</definedName>
    <definedName name="_NUP2" localSheetId="13">#REF!</definedName>
    <definedName name="_NUP2" localSheetId="8">#REF!</definedName>
    <definedName name="_NUP2" localSheetId="24">#REF!</definedName>
    <definedName name="_NUP2" localSheetId="36">#REF!</definedName>
    <definedName name="_NUP2" localSheetId="27">#REF!</definedName>
    <definedName name="_NUP2" localSheetId="30">#REF!</definedName>
    <definedName name="_NUP2" localSheetId="15">#REF!</definedName>
    <definedName name="_NUP2">#REF!</definedName>
    <definedName name="_NUP3" localSheetId="0">'[1]RCB Motor'!$T$9</definedName>
    <definedName name="_NUP3" localSheetId="43">#REF!</definedName>
    <definedName name="_NUP3" localSheetId="21">#REF!</definedName>
    <definedName name="_NUP3" localSheetId="11">#REF!</definedName>
    <definedName name="_NUP3" localSheetId="6">#REF!</definedName>
    <definedName name="_NUP3" localSheetId="39">#REF!</definedName>
    <definedName name="_NUP3" localSheetId="33">#REF!</definedName>
    <definedName name="_NUP3" localSheetId="18">#REF!</definedName>
    <definedName name="_NUP3" localSheetId="13">#REF!</definedName>
    <definedName name="_NUP3" localSheetId="8">#REF!</definedName>
    <definedName name="_NUP3" localSheetId="24">#REF!</definedName>
    <definedName name="_NUP3" localSheetId="36">#REF!</definedName>
    <definedName name="_NUP3" localSheetId="27">#REF!</definedName>
    <definedName name="_NUP3" localSheetId="30">#REF!</definedName>
    <definedName name="_NUP3" localSheetId="15">#REF!</definedName>
    <definedName name="_NUP3">#REF!</definedName>
    <definedName name="Atividade">Apoio!$B$47:$F$49</definedName>
    <definedName name="CED">Apresentação!$L$20</definedName>
    <definedName name="CEE">Apresentação!$H$20</definedName>
    <definedName name="Cfp" localSheetId="21">Apoio!#REF!</definedName>
    <definedName name="Cfp" localSheetId="11">Apoio!#REF!</definedName>
    <definedName name="Cfp" localSheetId="6">Apoio!#REF!</definedName>
    <definedName name="Cfp" localSheetId="39">Apoio!#REF!</definedName>
    <definedName name="Cfp" localSheetId="33">Apoio!#REF!</definedName>
    <definedName name="Cfp" localSheetId="18">Apoio!#REF!</definedName>
    <definedName name="Cfp" localSheetId="13">Apoio!#REF!</definedName>
    <definedName name="Cfp" localSheetId="8">Apoio!#REF!</definedName>
    <definedName name="Cfp" localSheetId="24">Apoio!#REF!</definedName>
    <definedName name="Cfp" localSheetId="36">Apoio!#REF!</definedName>
    <definedName name="Cfp" localSheetId="27">Apoio!#REF!</definedName>
    <definedName name="Cfp" localSheetId="30">Apoio!#REF!</definedName>
    <definedName name="Cfp" localSheetId="15">Apoio!#REF!</definedName>
    <definedName name="Cfp">Apoio!#REF!</definedName>
    <definedName name="Cp" localSheetId="21">Apoio!#REF!</definedName>
    <definedName name="Cp" localSheetId="11">Apoio!#REF!</definedName>
    <definedName name="Cp" localSheetId="6">Apoio!#REF!</definedName>
    <definedName name="Cp" localSheetId="39">Apoio!#REF!</definedName>
    <definedName name="Cp" localSheetId="33">Apoio!#REF!</definedName>
    <definedName name="Cp" localSheetId="18">Apoio!#REF!</definedName>
    <definedName name="Cp" localSheetId="13">Apoio!#REF!</definedName>
    <definedName name="Cp" localSheetId="8">Apoio!#REF!</definedName>
    <definedName name="Cp" localSheetId="24">Apoio!#REF!</definedName>
    <definedName name="Cp" localSheetId="36">Apoio!#REF!</definedName>
    <definedName name="Cp" localSheetId="27">Apoio!#REF!</definedName>
    <definedName name="Cp" localSheetId="30">Apoio!#REF!</definedName>
    <definedName name="Cp" localSheetId="15">Apoio!#REF!</definedName>
    <definedName name="Cp">Apoio!#REF!</definedName>
    <definedName name="Desc">Apresentação!$N$6</definedName>
    <definedName name="FC">Apoio!$H$9:$H$25</definedName>
    <definedName name="Lista_Atividade">[2]COPEL!$Y$4:$Y$6</definedName>
    <definedName name="Lista_Empresa">[2]COPEL!$AE$4:$AE$6</definedName>
    <definedName name="Lista_Localizacao">[2]COPEL!$C$4:$C$401</definedName>
    <definedName name="Lista_Solar">[2]COPEL!$BK$4:$BK$29</definedName>
    <definedName name="Lista_SubgrupoTarifa">[2]CEE_CED!$C$4:$C$13</definedName>
    <definedName name="Lista_Tarifa">[2]COPEL!$AH$4:$AH$8</definedName>
    <definedName name="Lista_Tipologia">[2]COPEL!$K$4:$K$11</definedName>
    <definedName name="PROJETO">[3]Apoio!$D$2:$D$10</definedName>
    <definedName name="TESTE" localSheetId="21">#REF!</definedName>
    <definedName name="TESTE" localSheetId="11">#REF!</definedName>
    <definedName name="TESTE" localSheetId="6">#REF!</definedName>
    <definedName name="TESTE" localSheetId="39">#REF!</definedName>
    <definedName name="TESTE" localSheetId="33">#REF!</definedName>
    <definedName name="TESTE" localSheetId="18">#REF!</definedName>
    <definedName name="TESTE" localSheetId="13">#REF!</definedName>
    <definedName name="TESTE" localSheetId="8">#REF!</definedName>
    <definedName name="TESTE" localSheetId="24">#REF!</definedName>
    <definedName name="TESTE" localSheetId="36">#REF!</definedName>
    <definedName name="TESTE" localSheetId="27">#REF!</definedName>
    <definedName name="TESTE" localSheetId="30">#REF!</definedName>
    <definedName name="TESTE" localSheetId="15">#REF!</definedName>
    <definedName name="TESTE">#REF!</definedName>
    <definedName name="TESTE2" localSheetId="21">#REF!</definedName>
    <definedName name="TESTE2" localSheetId="11">#REF!</definedName>
    <definedName name="TESTE2" localSheetId="6">#REF!</definedName>
    <definedName name="TESTE2" localSheetId="39">#REF!</definedName>
    <definedName name="TESTE2" localSheetId="33">#REF!</definedName>
    <definedName name="TESTE2" localSheetId="18">#REF!</definedName>
    <definedName name="TESTE2" localSheetId="13">#REF!</definedName>
    <definedName name="TESTE2" localSheetId="8">#REF!</definedName>
    <definedName name="TESTE2" localSheetId="24">#REF!</definedName>
    <definedName name="TESTE2" localSheetId="36">#REF!</definedName>
    <definedName name="TESTE2" localSheetId="27">#REF!</definedName>
    <definedName name="TESTE2" localSheetId="30">#REF!</definedName>
    <definedName name="TESTE2" localSheetId="15">#REF!</definedName>
    <definedName name="TESTE2">#REF!</definedName>
    <definedName name="TESTE3" localSheetId="21">#REF!</definedName>
    <definedName name="TESTE3" localSheetId="11">#REF!</definedName>
    <definedName name="TESTE3" localSheetId="6">#REF!</definedName>
    <definedName name="TESTE3" localSheetId="39">#REF!</definedName>
    <definedName name="TESTE3" localSheetId="33">#REF!</definedName>
    <definedName name="TESTE3" localSheetId="18">#REF!</definedName>
    <definedName name="TESTE3" localSheetId="13">#REF!</definedName>
    <definedName name="TESTE3" localSheetId="8">#REF!</definedName>
    <definedName name="TESTE3" localSheetId="24">#REF!</definedName>
    <definedName name="TESTE3" localSheetId="36">#REF!</definedName>
    <definedName name="TESTE3" localSheetId="27">#REF!</definedName>
    <definedName name="TESTE3" localSheetId="30">#REF!</definedName>
    <definedName name="TESTE3" localSheetId="15">#REF!</definedName>
    <definedName name="TESTE3">#REF!</definedName>
    <definedName name="TESTE4" localSheetId="21">#REF!</definedName>
    <definedName name="TESTE4" localSheetId="11">#REF!</definedName>
    <definedName name="TESTE4" localSheetId="6">#REF!</definedName>
    <definedName name="TESTE4" localSheetId="39">#REF!</definedName>
    <definedName name="TESTE4" localSheetId="33">#REF!</definedName>
    <definedName name="TESTE4" localSheetId="18">#REF!</definedName>
    <definedName name="TESTE4" localSheetId="13">#REF!</definedName>
    <definedName name="TESTE4" localSheetId="8">#REF!</definedName>
    <definedName name="TESTE4" localSheetId="24">#REF!</definedName>
    <definedName name="TESTE4" localSheetId="36">#REF!</definedName>
    <definedName name="TESTE4" localSheetId="27">#REF!</definedName>
    <definedName name="TESTE4" localSheetId="30">#REF!</definedName>
    <definedName name="TESTE4" localSheetId="15">#REF!</definedName>
    <definedName name="TESTE4">#REF!</definedName>
    <definedName name="TESTE5" localSheetId="21">#REF!</definedName>
    <definedName name="TESTE5" localSheetId="11">#REF!</definedName>
    <definedName name="TESTE5" localSheetId="6">#REF!</definedName>
    <definedName name="TESTE5" localSheetId="39">#REF!</definedName>
    <definedName name="TESTE5" localSheetId="33">#REF!</definedName>
    <definedName name="TESTE5" localSheetId="18">#REF!</definedName>
    <definedName name="TESTE5" localSheetId="13">#REF!</definedName>
    <definedName name="TESTE5" localSheetId="8">#REF!</definedName>
    <definedName name="TESTE5" localSheetId="24">#REF!</definedName>
    <definedName name="TESTE5" localSheetId="36">#REF!</definedName>
    <definedName name="TESTE5" localSheetId="27">#REF!</definedName>
    <definedName name="TESTE5" localSheetId="30">#REF!</definedName>
    <definedName name="TESTE5" localSheetId="15">#REF!</definedName>
    <definedName name="TESTE5">#REF!</definedName>
    <definedName name="TESTE6" localSheetId="21">#REF!</definedName>
    <definedName name="TESTE6" localSheetId="11">#REF!</definedName>
    <definedName name="TESTE6" localSheetId="6">#REF!</definedName>
    <definedName name="TESTE6" localSheetId="39">#REF!</definedName>
    <definedName name="TESTE6" localSheetId="33">#REF!</definedName>
    <definedName name="TESTE6" localSheetId="18">#REF!</definedName>
    <definedName name="TESTE6" localSheetId="13">#REF!</definedName>
    <definedName name="TESTE6" localSheetId="8">#REF!</definedName>
    <definedName name="TESTE6" localSheetId="24">#REF!</definedName>
    <definedName name="TESTE6" localSheetId="36">#REF!</definedName>
    <definedName name="TESTE6" localSheetId="27">#REF!</definedName>
    <definedName name="TESTE6" localSheetId="30">#REF!</definedName>
    <definedName name="TESTE6" localSheetId="15">#REF!</definedName>
    <definedName name="TESTE6">#REF!</definedName>
    <definedName name="TESTE7" localSheetId="21">#REF!</definedName>
    <definedName name="TESTE7" localSheetId="11">#REF!</definedName>
    <definedName name="TESTE7" localSheetId="6">#REF!</definedName>
    <definedName name="TESTE7" localSheetId="39">#REF!</definedName>
    <definedName name="TESTE7" localSheetId="33">#REF!</definedName>
    <definedName name="TESTE7" localSheetId="18">#REF!</definedName>
    <definedName name="TESTE7" localSheetId="13">#REF!</definedName>
    <definedName name="TESTE7" localSheetId="8">#REF!</definedName>
    <definedName name="TESTE7" localSheetId="24">#REF!</definedName>
    <definedName name="TESTE7" localSheetId="36">#REF!</definedName>
    <definedName name="TESTE7" localSheetId="27">#REF!</definedName>
    <definedName name="TESTE7" localSheetId="30">#REF!</definedName>
    <definedName name="TESTE7" localSheetId="15">#REF!</definedName>
    <definedName name="TESTE7">#REF!</definedName>
    <definedName name="TESTE8" localSheetId="21">#REF!</definedName>
    <definedName name="TESTE8" localSheetId="11">#REF!</definedName>
    <definedName name="TESTE8" localSheetId="6">#REF!</definedName>
    <definedName name="TESTE8" localSheetId="39">#REF!</definedName>
    <definedName name="TESTE8" localSheetId="33">#REF!</definedName>
    <definedName name="TESTE8" localSheetId="18">#REF!</definedName>
    <definedName name="TESTE8" localSheetId="13">#REF!</definedName>
    <definedName name="TESTE8" localSheetId="8">#REF!</definedName>
    <definedName name="TESTE8" localSheetId="24">#REF!</definedName>
    <definedName name="TESTE8" localSheetId="36">#REF!</definedName>
    <definedName name="TESTE8" localSheetId="27">#REF!</definedName>
    <definedName name="TESTE8" localSheetId="30">#REF!</definedName>
    <definedName name="TESTE8" localSheetId="15">#REF!</definedName>
    <definedName name="TESTE8">#REF!</definedName>
    <definedName name="TESTE9" localSheetId="21">#REF!</definedName>
    <definedName name="TESTE9" localSheetId="11">#REF!</definedName>
    <definedName name="TESTE9" localSheetId="6">#REF!</definedName>
    <definedName name="TESTE9" localSheetId="39">#REF!</definedName>
    <definedName name="TESTE9" localSheetId="33">#REF!</definedName>
    <definedName name="TESTE9" localSheetId="18">#REF!</definedName>
    <definedName name="TESTE9" localSheetId="13">#REF!</definedName>
    <definedName name="TESTE9" localSheetId="8">#REF!</definedName>
    <definedName name="TESTE9" localSheetId="24">#REF!</definedName>
    <definedName name="TESTE9" localSheetId="36">#REF!</definedName>
    <definedName name="TESTE9" localSheetId="27">#REF!</definedName>
    <definedName name="TESTE9" localSheetId="30">#REF!</definedName>
    <definedName name="TESTE9" localSheetId="15">#REF!</definedName>
    <definedName name="TESTE9">#REF!</definedName>
    <definedName name="UF">[4]Apoio!$N$2:$N$15</definedName>
    <definedName name="UsoFInal">[3]Apoio!$N$2:$N$15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59" l="1"/>
  <c r="C21" i="33"/>
  <c r="V143" i="35" l="1"/>
  <c r="W143" i="35"/>
  <c r="X143" i="35"/>
  <c r="Y143" i="35"/>
  <c r="Y142" i="35"/>
  <c r="X142" i="35"/>
  <c r="W142" i="35"/>
  <c r="V142" i="35"/>
  <c r="Y138" i="35"/>
  <c r="X138" i="35"/>
  <c r="W138" i="35"/>
  <c r="V138" i="35"/>
  <c r="Y137" i="35"/>
  <c r="X137" i="35"/>
  <c r="W137" i="35"/>
  <c r="V137" i="35"/>
  <c r="AX264" i="35"/>
  <c r="AW264" i="35"/>
  <c r="AX263" i="35"/>
  <c r="AW263" i="35"/>
  <c r="AX262" i="35"/>
  <c r="AW262" i="35"/>
  <c r="AX261" i="35"/>
  <c r="AW261" i="35"/>
  <c r="AX260" i="35"/>
  <c r="AW260" i="35"/>
  <c r="AX259" i="35"/>
  <c r="AW259" i="35"/>
  <c r="AX258" i="35"/>
  <c r="AW258" i="35"/>
  <c r="AX257" i="35"/>
  <c r="AW257" i="35"/>
  <c r="AX256" i="35"/>
  <c r="AW256" i="35"/>
  <c r="AX255" i="35"/>
  <c r="AW255" i="35"/>
  <c r="AM255" i="35"/>
  <c r="AM256" i="35" s="1"/>
  <c r="AX254" i="35"/>
  <c r="AW254" i="35"/>
  <c r="AM254" i="35"/>
  <c r="AX253" i="35"/>
  <c r="AW253" i="35"/>
  <c r="AM253" i="35"/>
  <c r="AX252" i="35"/>
  <c r="AW252" i="35"/>
  <c r="AX251" i="35"/>
  <c r="AW251" i="35"/>
  <c r="AX250" i="35"/>
  <c r="AW250" i="35"/>
  <c r="AX249" i="35"/>
  <c r="AW249" i="35"/>
  <c r="AX248" i="35"/>
  <c r="AW248" i="35"/>
  <c r="AM248" i="35"/>
  <c r="AX247" i="35"/>
  <c r="AW247" i="35"/>
  <c r="AM247" i="35"/>
  <c r="AM251" i="35" s="1"/>
  <c r="AX246" i="35"/>
  <c r="AW246" i="35"/>
  <c r="AM246" i="35"/>
  <c r="AM250" i="35" s="1"/>
  <c r="AX245" i="35"/>
  <c r="AW245" i="35"/>
  <c r="AM245" i="35"/>
  <c r="AM249" i="35" s="1"/>
  <c r="AL245" i="35"/>
  <c r="AL246" i="35" s="1"/>
  <c r="AL247" i="35" s="1"/>
  <c r="AL248" i="35" s="1"/>
  <c r="AX244" i="35"/>
  <c r="AW244" i="35"/>
  <c r="R135" i="35"/>
  <c r="R136" i="35"/>
  <c r="R137" i="35" s="1"/>
  <c r="R138" i="35" s="1"/>
  <c r="R139" i="35" s="1"/>
  <c r="R140" i="35" s="1"/>
  <c r="R141" i="35" s="1"/>
  <c r="R142" i="35" s="1"/>
  <c r="R143" i="35" s="1"/>
  <c r="R134" i="35"/>
  <c r="AB134" i="35"/>
  <c r="AB135" i="35" s="1"/>
  <c r="AB136" i="35" s="1"/>
  <c r="AB137" i="35" s="1"/>
  <c r="AB138" i="35" s="1"/>
  <c r="AB139" i="35" s="1"/>
  <c r="AB140" i="35" s="1"/>
  <c r="AB141" i="35" s="1"/>
  <c r="AB142" i="35" s="1"/>
  <c r="AB143" i="35" s="1"/>
  <c r="D19" i="8"/>
  <c r="AW243" i="35"/>
  <c r="AX243" i="35"/>
  <c r="AX242" i="35"/>
  <c r="Y132" i="35" s="1"/>
  <c r="AW242" i="35"/>
  <c r="X132" i="35" s="1"/>
  <c r="AX241" i="35"/>
  <c r="AW241" i="35"/>
  <c r="AX240" i="35"/>
  <c r="AW240" i="35"/>
  <c r="AX239" i="35"/>
  <c r="AW239" i="35"/>
  <c r="AX238" i="35"/>
  <c r="Y127" i="35" s="1"/>
  <c r="AW238" i="35"/>
  <c r="X127" i="35"/>
  <c r="AX237" i="35"/>
  <c r="AW237" i="35"/>
  <c r="AX236" i="35"/>
  <c r="AW236" i="35"/>
  <c r="AX235" i="35"/>
  <c r="Y126" i="35" s="1"/>
  <c r="AW235" i="35"/>
  <c r="X126" i="35"/>
  <c r="AX234" i="35"/>
  <c r="AW234" i="35"/>
  <c r="AX233" i="35"/>
  <c r="AW233" i="35"/>
  <c r="AM233" i="35"/>
  <c r="AM234" i="35" s="1"/>
  <c r="AM235" i="35" s="1"/>
  <c r="AX232" i="35"/>
  <c r="AW232" i="35"/>
  <c r="AM232" i="35"/>
  <c r="AX231" i="35"/>
  <c r="AW231" i="35"/>
  <c r="AX230" i="35"/>
  <c r="AW230" i="35"/>
  <c r="AX229" i="35"/>
  <c r="AW229" i="35"/>
  <c r="AX228" i="35"/>
  <c r="AW228" i="35"/>
  <c r="AX227" i="35"/>
  <c r="AW227" i="35"/>
  <c r="AM227" i="35"/>
  <c r="AX226" i="35"/>
  <c r="AW226" i="35"/>
  <c r="AM226" i="35"/>
  <c r="AM230" i="35" s="1"/>
  <c r="AX225" i="35"/>
  <c r="AW225" i="35"/>
  <c r="AM225" i="35"/>
  <c r="AM229" i="35"/>
  <c r="AX224" i="35"/>
  <c r="AW224" i="35"/>
  <c r="AM224" i="35"/>
  <c r="AM228" i="35" s="1"/>
  <c r="AL224" i="35"/>
  <c r="AL225" i="35"/>
  <c r="AL226" i="35" s="1"/>
  <c r="AL227" i="35" s="1"/>
  <c r="AX223" i="35"/>
  <c r="AW223" i="35"/>
  <c r="W132" i="35"/>
  <c r="V132" i="35"/>
  <c r="W131" i="35"/>
  <c r="V131" i="35"/>
  <c r="W127" i="35"/>
  <c r="V127" i="35"/>
  <c r="W126" i="35"/>
  <c r="V126" i="35"/>
  <c r="AB123" i="35"/>
  <c r="AB124" i="35" s="1"/>
  <c r="AB125" i="35" s="1"/>
  <c r="AB126" i="35" s="1"/>
  <c r="AB127" i="35" s="1"/>
  <c r="AB128" i="35" s="1"/>
  <c r="AB129" i="35" s="1"/>
  <c r="AB130" i="35" s="1"/>
  <c r="AB131" i="35" s="1"/>
  <c r="AB132" i="35" s="1"/>
  <c r="V121" i="35"/>
  <c r="W121" i="35"/>
  <c r="W120" i="35"/>
  <c r="V120" i="35"/>
  <c r="W116" i="35"/>
  <c r="V116" i="35"/>
  <c r="W115" i="35"/>
  <c r="V115" i="35"/>
  <c r="AC29" i="78"/>
  <c r="AC28" i="78"/>
  <c r="AC26" i="78"/>
  <c r="AC5" i="78"/>
  <c r="AC6" i="78"/>
  <c r="AC7" i="78"/>
  <c r="AC8" i="78"/>
  <c r="AC9" i="78"/>
  <c r="AC10" i="78"/>
  <c r="AC11" i="78"/>
  <c r="AC12" i="78"/>
  <c r="AC13" i="78"/>
  <c r="AC14" i="78"/>
  <c r="AC15" i="78"/>
  <c r="AC16" i="78"/>
  <c r="AC17" i="78"/>
  <c r="AC18" i="78"/>
  <c r="AC19" i="78"/>
  <c r="AC20" i="78"/>
  <c r="AC21" i="78"/>
  <c r="AC22" i="78"/>
  <c r="AC23" i="78"/>
  <c r="AC24" i="78"/>
  <c r="AC25" i="78"/>
  <c r="AC4" i="78"/>
  <c r="V109" i="35"/>
  <c r="W101" i="35"/>
  <c r="V101" i="35"/>
  <c r="W103" i="35"/>
  <c r="V103" i="35"/>
  <c r="AV201" i="35"/>
  <c r="AU201" i="35"/>
  <c r="AX201" i="35" s="1"/>
  <c r="AT201" i="35"/>
  <c r="AS201" i="35"/>
  <c r="AW201" i="35"/>
  <c r="J52" i="35"/>
  <c r="J48" i="35"/>
  <c r="J50" i="35"/>
  <c r="I49" i="35"/>
  <c r="I52" i="35" s="1"/>
  <c r="I53" i="35" s="1"/>
  <c r="V105" i="35"/>
  <c r="W105" i="35"/>
  <c r="V94" i="35"/>
  <c r="W109" i="35"/>
  <c r="W106" i="35"/>
  <c r="V106" i="35"/>
  <c r="V104" i="35"/>
  <c r="W104" i="35"/>
  <c r="W102" i="35"/>
  <c r="V102" i="35"/>
  <c r="AX175" i="35"/>
  <c r="AX172" i="35"/>
  <c r="Y93" i="35"/>
  <c r="AX170" i="35"/>
  <c r="Y91" i="35" s="1"/>
  <c r="X131" i="35"/>
  <c r="W98" i="35"/>
  <c r="V98" i="35"/>
  <c r="Y94" i="35"/>
  <c r="W94" i="35"/>
  <c r="W93" i="35"/>
  <c r="V93" i="35"/>
  <c r="W91" i="35"/>
  <c r="V91" i="35"/>
  <c r="W87" i="35"/>
  <c r="V87" i="35"/>
  <c r="AT159" i="35"/>
  <c r="AW159" i="35" s="1"/>
  <c r="AU159" i="35"/>
  <c r="AX159" i="35"/>
  <c r="AV159" i="35"/>
  <c r="AS159" i="35"/>
  <c r="W82" i="35"/>
  <c r="V82" i="35"/>
  <c r="AB31" i="78"/>
  <c r="AB32" i="78" s="1"/>
  <c r="AA31" i="78"/>
  <c r="Z31" i="78"/>
  <c r="Y31" i="78"/>
  <c r="X31" i="78"/>
  <c r="W31" i="78"/>
  <c r="V31" i="78"/>
  <c r="U31" i="78"/>
  <c r="T31" i="78"/>
  <c r="S31" i="78"/>
  <c r="R31" i="78"/>
  <c r="Q31" i="78"/>
  <c r="P31" i="78"/>
  <c r="O31" i="78"/>
  <c r="N31" i="78"/>
  <c r="M31" i="78"/>
  <c r="L31" i="78"/>
  <c r="K31" i="78"/>
  <c r="J31" i="78"/>
  <c r="I31" i="78"/>
  <c r="H31" i="78"/>
  <c r="G31" i="78"/>
  <c r="F31" i="78"/>
  <c r="E31" i="78"/>
  <c r="E34" i="78"/>
  <c r="AB30" i="78"/>
  <c r="AA30" i="78"/>
  <c r="Z30" i="78"/>
  <c r="Z32" i="78"/>
  <c r="Y30" i="78"/>
  <c r="Y32" i="78" s="1"/>
  <c r="X30" i="78"/>
  <c r="X32" i="78"/>
  <c r="W30" i="78"/>
  <c r="W32" i="78" s="1"/>
  <c r="V30" i="78"/>
  <c r="V32" i="78" s="1"/>
  <c r="U30" i="78"/>
  <c r="U32" i="78" s="1"/>
  <c r="T30" i="78"/>
  <c r="T32" i="78" s="1"/>
  <c r="S30" i="78"/>
  <c r="S32" i="78" s="1"/>
  <c r="R30" i="78"/>
  <c r="Q30" i="78"/>
  <c r="Q32" i="78"/>
  <c r="P30" i="78"/>
  <c r="P32" i="78" s="1"/>
  <c r="O30" i="78"/>
  <c r="N30" i="78"/>
  <c r="N32" i="78" s="1"/>
  <c r="M30" i="78"/>
  <c r="M32" i="78" s="1"/>
  <c r="L30" i="78"/>
  <c r="K30" i="78"/>
  <c r="J30" i="78"/>
  <c r="J32" i="78"/>
  <c r="I30" i="78"/>
  <c r="I32" i="78" s="1"/>
  <c r="H30" i="78"/>
  <c r="H32" i="78" s="1"/>
  <c r="G30" i="78"/>
  <c r="F30" i="78"/>
  <c r="F32" i="78" s="1"/>
  <c r="E30" i="78"/>
  <c r="E32" i="78" s="1"/>
  <c r="B8" i="78"/>
  <c r="B10" i="78" s="1"/>
  <c r="B12" i="78" s="1"/>
  <c r="B14" i="78" s="1"/>
  <c r="B16" i="78" s="1"/>
  <c r="B18" i="78" s="1"/>
  <c r="B20" i="78" s="1"/>
  <c r="B22" i="78" s="1"/>
  <c r="B24" i="78" s="1"/>
  <c r="B26" i="78" s="1"/>
  <c r="B28" i="78" s="1"/>
  <c r="B30" i="78" s="1"/>
  <c r="B33" i="78" s="1"/>
  <c r="B6" i="78"/>
  <c r="B6" i="77"/>
  <c r="B8" i="77"/>
  <c r="B10" i="77"/>
  <c r="B12" i="77" s="1"/>
  <c r="B14" i="77" s="1"/>
  <c r="B16" i="77" s="1"/>
  <c r="B18" i="77" s="1"/>
  <c r="B20" i="77" s="1"/>
  <c r="B22" i="77" s="1"/>
  <c r="B24" i="77" s="1"/>
  <c r="B26" i="77" s="1"/>
  <c r="B28" i="77" s="1"/>
  <c r="G32" i="78"/>
  <c r="O32" i="78"/>
  <c r="AA32" i="78"/>
  <c r="E33" i="78"/>
  <c r="F33" i="78" s="1"/>
  <c r="G33" i="78" s="1"/>
  <c r="AV138" i="35"/>
  <c r="AU138" i="35"/>
  <c r="AX138" i="35" s="1"/>
  <c r="AT138" i="35"/>
  <c r="AS138" i="35"/>
  <c r="AW138" i="35" s="1"/>
  <c r="AV137" i="35"/>
  <c r="AU137" i="35"/>
  <c r="W76" i="35"/>
  <c r="AT137" i="35"/>
  <c r="AS137" i="35"/>
  <c r="V76" i="35" s="1"/>
  <c r="AV133" i="35"/>
  <c r="AU133" i="35"/>
  <c r="W72" i="35"/>
  <c r="W83" i="35" s="1"/>
  <c r="AT133" i="35"/>
  <c r="AS133" i="35"/>
  <c r="V72" i="35"/>
  <c r="V83" i="35" s="1"/>
  <c r="AV130" i="35"/>
  <c r="AU130" i="35"/>
  <c r="AT130" i="35"/>
  <c r="AS130" i="35"/>
  <c r="AR130" i="35"/>
  <c r="W71" i="35" s="1"/>
  <c r="AQ130" i="35"/>
  <c r="V71" i="35" s="1"/>
  <c r="AX117" i="35"/>
  <c r="AW117" i="35"/>
  <c r="V62" i="35"/>
  <c r="W62" i="35"/>
  <c r="V63" i="35"/>
  <c r="W63" i="35"/>
  <c r="V64" i="35"/>
  <c r="W64" i="35"/>
  <c r="V65" i="35"/>
  <c r="V66" i="35"/>
  <c r="W65" i="35"/>
  <c r="W66" i="35"/>
  <c r="W61" i="35"/>
  <c r="V61" i="35"/>
  <c r="V57" i="35"/>
  <c r="W57" i="35"/>
  <c r="V58" i="35"/>
  <c r="W58" i="35"/>
  <c r="V59" i="35"/>
  <c r="W59" i="35"/>
  <c r="V60" i="35"/>
  <c r="W60" i="35"/>
  <c r="W56" i="35"/>
  <c r="V56" i="35"/>
  <c r="AB57" i="35"/>
  <c r="AB58" i="35"/>
  <c r="AB59" i="35" s="1"/>
  <c r="AB60" i="35" s="1"/>
  <c r="AB61" i="35" s="1"/>
  <c r="AB62" i="35" s="1"/>
  <c r="AB63" i="35" s="1"/>
  <c r="AB64" i="35" s="1"/>
  <c r="AB65" i="35" s="1"/>
  <c r="AB66" i="35" s="1"/>
  <c r="AX96" i="35"/>
  <c r="AW96" i="35"/>
  <c r="AX95" i="35"/>
  <c r="AW95" i="35"/>
  <c r="AX94" i="35"/>
  <c r="AW94" i="35"/>
  <c r="AX93" i="35"/>
  <c r="AW93" i="35"/>
  <c r="AX92" i="35"/>
  <c r="AW92" i="35"/>
  <c r="AX91" i="35"/>
  <c r="AW91" i="35"/>
  <c r="AX90" i="35"/>
  <c r="AW90" i="35"/>
  <c r="AX89" i="35"/>
  <c r="AW89" i="35"/>
  <c r="AX88" i="35"/>
  <c r="AW88" i="35"/>
  <c r="AX87" i="35"/>
  <c r="AW87" i="35"/>
  <c r="AX86" i="35"/>
  <c r="AW86" i="35"/>
  <c r="AX85" i="35"/>
  <c r="AW85" i="35"/>
  <c r="AX84" i="35"/>
  <c r="AW84" i="35"/>
  <c r="J335" i="37"/>
  <c r="I335" i="37"/>
  <c r="I17" i="50"/>
  <c r="I18" i="50"/>
  <c r="I19" i="50"/>
  <c r="I20" i="50"/>
  <c r="I21" i="50"/>
  <c r="I22" i="50"/>
  <c r="I23" i="50"/>
  <c r="J53" i="35"/>
  <c r="J51" i="35"/>
  <c r="W30" i="35"/>
  <c r="W31" i="35"/>
  <c r="V31" i="35"/>
  <c r="V30" i="35"/>
  <c r="V29" i="35"/>
  <c r="K6" i="65"/>
  <c r="J17" i="67"/>
  <c r="V17" i="35"/>
  <c r="AX19" i="35"/>
  <c r="V4" i="63"/>
  <c r="U4" i="37"/>
  <c r="H32" i="58"/>
  <c r="AX31" i="35"/>
  <c r="AW31" i="35"/>
  <c r="AX30" i="35"/>
  <c r="AW30" i="35"/>
  <c r="AX29" i="35"/>
  <c r="AW29" i="35"/>
  <c r="AX28" i="35"/>
  <c r="AW28" i="35"/>
  <c r="AX32" i="35"/>
  <c r="AW32" i="35"/>
  <c r="X21" i="35"/>
  <c r="V15" i="35"/>
  <c r="F52" i="35"/>
  <c r="F51" i="35"/>
  <c r="AX15" i="35"/>
  <c r="AW15" i="35"/>
  <c r="D5" i="4"/>
  <c r="AW19" i="35"/>
  <c r="AX25" i="35"/>
  <c r="Y16" i="35" s="1"/>
  <c r="AW25" i="35"/>
  <c r="X16" i="35" s="1"/>
  <c r="D53" i="33"/>
  <c r="W17" i="35"/>
  <c r="I28" i="51"/>
  <c r="J28" i="51"/>
  <c r="K28" i="51"/>
  <c r="L28" i="51"/>
  <c r="M28" i="51"/>
  <c r="N28" i="51"/>
  <c r="O28" i="51"/>
  <c r="P28" i="51"/>
  <c r="Q28" i="51"/>
  <c r="R28" i="51"/>
  <c r="S28" i="51"/>
  <c r="T28" i="51"/>
  <c r="U28" i="51"/>
  <c r="V28" i="51"/>
  <c r="W28" i="51"/>
  <c r="X28" i="51"/>
  <c r="Y28" i="51"/>
  <c r="Z28" i="51"/>
  <c r="AA28" i="51"/>
  <c r="H28" i="51"/>
  <c r="I8" i="51"/>
  <c r="J8" i="51"/>
  <c r="K8" i="51"/>
  <c r="L8" i="51"/>
  <c r="M8" i="51"/>
  <c r="N8" i="51"/>
  <c r="O8" i="51"/>
  <c r="P8" i="51"/>
  <c r="Q8" i="51"/>
  <c r="R8" i="51"/>
  <c r="S8" i="51"/>
  <c r="T8" i="51"/>
  <c r="U8" i="51"/>
  <c r="V8" i="51"/>
  <c r="W8" i="51"/>
  <c r="X8" i="51"/>
  <c r="Y8" i="51"/>
  <c r="Z8" i="51"/>
  <c r="AA8" i="51"/>
  <c r="H8" i="51"/>
  <c r="I82" i="52"/>
  <c r="I83" i="52"/>
  <c r="I67" i="52"/>
  <c r="I68" i="52"/>
  <c r="H10" i="45"/>
  <c r="H11" i="45" s="1"/>
  <c r="G23" i="49"/>
  <c r="V51" i="35"/>
  <c r="W51" i="35"/>
  <c r="V52" i="35"/>
  <c r="W52" i="35"/>
  <c r="V53" i="35"/>
  <c r="W53" i="35"/>
  <c r="V54" i="35"/>
  <c r="W54" i="35"/>
  <c r="W50" i="35"/>
  <c r="V50" i="35"/>
  <c r="V46" i="35"/>
  <c r="W46" i="35"/>
  <c r="V47" i="35"/>
  <c r="W47" i="35"/>
  <c r="V48" i="35"/>
  <c r="W48" i="35"/>
  <c r="V49" i="35"/>
  <c r="W49" i="35"/>
  <c r="W45" i="35"/>
  <c r="V45" i="35"/>
  <c r="I3" i="35"/>
  <c r="H3" i="35"/>
  <c r="G3" i="35"/>
  <c r="F3" i="35"/>
  <c r="E3" i="35"/>
  <c r="D3" i="35"/>
  <c r="C3" i="35"/>
  <c r="B3" i="35"/>
  <c r="F18" i="76"/>
  <c r="F16" i="76"/>
  <c r="F14" i="76"/>
  <c r="I15" i="76"/>
  <c r="D6" i="76"/>
  <c r="D5" i="76"/>
  <c r="D4" i="76"/>
  <c r="F31" i="55"/>
  <c r="F33" i="55" s="1"/>
  <c r="G31" i="55"/>
  <c r="G33" i="55" s="1"/>
  <c r="H31" i="55"/>
  <c r="H33" i="55" s="1"/>
  <c r="I31" i="55"/>
  <c r="I33" i="55" s="1"/>
  <c r="J31" i="55"/>
  <c r="J33" i="55" s="1"/>
  <c r="K31" i="55"/>
  <c r="K33" i="55" s="1"/>
  <c r="L31" i="55"/>
  <c r="L33" i="55"/>
  <c r="M31" i="55"/>
  <c r="M33" i="55" s="1"/>
  <c r="N31" i="55"/>
  <c r="N33" i="55" s="1"/>
  <c r="O31" i="55"/>
  <c r="O33" i="55" s="1"/>
  <c r="P31" i="55"/>
  <c r="P33" i="55" s="1"/>
  <c r="E31" i="55"/>
  <c r="F30" i="55"/>
  <c r="G30" i="55"/>
  <c r="I30" i="55"/>
  <c r="J30" i="55"/>
  <c r="K30" i="55"/>
  <c r="M30" i="55"/>
  <c r="N30" i="55"/>
  <c r="O30" i="55"/>
  <c r="E30" i="55"/>
  <c r="E6" i="55"/>
  <c r="F6" i="55"/>
  <c r="G6" i="55"/>
  <c r="H6" i="55"/>
  <c r="I6" i="55"/>
  <c r="J6" i="55"/>
  <c r="K6" i="55"/>
  <c r="L6" i="55"/>
  <c r="M6" i="55"/>
  <c r="N6" i="55"/>
  <c r="O6" i="55"/>
  <c r="P6" i="55"/>
  <c r="E8" i="55"/>
  <c r="F8" i="55"/>
  <c r="G8" i="55"/>
  <c r="H8" i="55"/>
  <c r="I8" i="55"/>
  <c r="J8" i="55"/>
  <c r="K8" i="55"/>
  <c r="L8" i="55"/>
  <c r="M8" i="55"/>
  <c r="N8" i="55"/>
  <c r="O8" i="55"/>
  <c r="P8" i="55"/>
  <c r="E10" i="55"/>
  <c r="F10" i="55"/>
  <c r="G10" i="55"/>
  <c r="H10" i="55"/>
  <c r="I10" i="55"/>
  <c r="J10" i="55"/>
  <c r="K10" i="55"/>
  <c r="L10" i="55"/>
  <c r="M10" i="55"/>
  <c r="N10" i="55"/>
  <c r="O10" i="55"/>
  <c r="P10" i="55"/>
  <c r="E12" i="55"/>
  <c r="F12" i="55"/>
  <c r="G12" i="55"/>
  <c r="H12" i="55"/>
  <c r="I12" i="55"/>
  <c r="J12" i="55"/>
  <c r="K12" i="55"/>
  <c r="L12" i="55"/>
  <c r="M12" i="55"/>
  <c r="N12" i="55"/>
  <c r="O12" i="55"/>
  <c r="P12" i="55"/>
  <c r="E14" i="55"/>
  <c r="F14" i="55"/>
  <c r="G14" i="55"/>
  <c r="H14" i="55"/>
  <c r="I14" i="55"/>
  <c r="J14" i="55"/>
  <c r="K14" i="55"/>
  <c r="L14" i="55"/>
  <c r="M14" i="55"/>
  <c r="N14" i="55"/>
  <c r="O14" i="55"/>
  <c r="P14" i="55"/>
  <c r="E16" i="55"/>
  <c r="F16" i="55"/>
  <c r="G16" i="55"/>
  <c r="H16" i="55"/>
  <c r="I16" i="55"/>
  <c r="J16" i="55"/>
  <c r="K16" i="55"/>
  <c r="L16" i="55"/>
  <c r="M16" i="55"/>
  <c r="N16" i="55"/>
  <c r="O16" i="55"/>
  <c r="P16" i="55"/>
  <c r="E18" i="55"/>
  <c r="F18" i="55"/>
  <c r="G18" i="55"/>
  <c r="H18" i="55"/>
  <c r="I18" i="55"/>
  <c r="J18" i="55"/>
  <c r="K18" i="55"/>
  <c r="L18" i="55"/>
  <c r="M18" i="55"/>
  <c r="N18" i="55"/>
  <c r="O18" i="55"/>
  <c r="P18" i="55"/>
  <c r="E20" i="55"/>
  <c r="F20" i="55"/>
  <c r="G20" i="55"/>
  <c r="H20" i="55"/>
  <c r="I20" i="55"/>
  <c r="J20" i="55"/>
  <c r="K20" i="55"/>
  <c r="L20" i="55"/>
  <c r="M20" i="55"/>
  <c r="N20" i="55"/>
  <c r="O20" i="55"/>
  <c r="P20" i="55"/>
  <c r="E22" i="55"/>
  <c r="F22" i="55"/>
  <c r="G22" i="55"/>
  <c r="H22" i="55"/>
  <c r="I22" i="55"/>
  <c r="J22" i="55"/>
  <c r="K22" i="55"/>
  <c r="L22" i="55"/>
  <c r="M22" i="55"/>
  <c r="N22" i="55"/>
  <c r="O22" i="55"/>
  <c r="P22" i="55"/>
  <c r="E24" i="55"/>
  <c r="F24" i="55"/>
  <c r="G24" i="55"/>
  <c r="H24" i="55"/>
  <c r="I24" i="55"/>
  <c r="J24" i="55"/>
  <c r="K24" i="55"/>
  <c r="L24" i="55"/>
  <c r="M24" i="55"/>
  <c r="N24" i="55"/>
  <c r="O24" i="55"/>
  <c r="P24" i="55"/>
  <c r="E26" i="55"/>
  <c r="F26" i="55"/>
  <c r="G26" i="55"/>
  <c r="H26" i="55"/>
  <c r="I26" i="55"/>
  <c r="J26" i="55"/>
  <c r="K26" i="55"/>
  <c r="L26" i="55"/>
  <c r="M26" i="55"/>
  <c r="N26" i="55"/>
  <c r="O26" i="55"/>
  <c r="P26" i="55"/>
  <c r="E28" i="55"/>
  <c r="F28" i="55"/>
  <c r="G28" i="55"/>
  <c r="H28" i="55"/>
  <c r="I28" i="55"/>
  <c r="J28" i="55"/>
  <c r="K28" i="55"/>
  <c r="L28" i="55"/>
  <c r="M28" i="55"/>
  <c r="N28" i="55"/>
  <c r="O28" i="55"/>
  <c r="P28" i="55"/>
  <c r="H30" i="55"/>
  <c r="L30" i="55"/>
  <c r="P30" i="55"/>
  <c r="F4" i="55"/>
  <c r="G4" i="55"/>
  <c r="H4" i="55"/>
  <c r="I4" i="55"/>
  <c r="J4" i="55"/>
  <c r="K4" i="55"/>
  <c r="L4" i="55"/>
  <c r="M4" i="55"/>
  <c r="N4" i="55"/>
  <c r="O4" i="55"/>
  <c r="P4" i="55"/>
  <c r="E4" i="55"/>
  <c r="E6" i="54"/>
  <c r="F6" i="54"/>
  <c r="G6" i="54"/>
  <c r="H6" i="54"/>
  <c r="I6" i="54"/>
  <c r="J6" i="54"/>
  <c r="K6" i="54"/>
  <c r="L6" i="54"/>
  <c r="M6" i="54"/>
  <c r="N6" i="54"/>
  <c r="O6" i="54"/>
  <c r="P6" i="54"/>
  <c r="E8" i="54"/>
  <c r="F8" i="54"/>
  <c r="G8" i="54"/>
  <c r="H8" i="54"/>
  <c r="I8" i="54"/>
  <c r="J8" i="54"/>
  <c r="K8" i="54"/>
  <c r="L8" i="54"/>
  <c r="M8" i="54"/>
  <c r="N8" i="54"/>
  <c r="O8" i="54"/>
  <c r="P8" i="54"/>
  <c r="E10" i="54"/>
  <c r="F10" i="54"/>
  <c r="G10" i="54"/>
  <c r="H10" i="54"/>
  <c r="I10" i="54"/>
  <c r="J10" i="54"/>
  <c r="K10" i="54"/>
  <c r="L10" i="54"/>
  <c r="M10" i="54"/>
  <c r="N10" i="54"/>
  <c r="O10" i="54"/>
  <c r="P10" i="54"/>
  <c r="E12" i="54"/>
  <c r="F12" i="54"/>
  <c r="G12" i="54"/>
  <c r="H12" i="54"/>
  <c r="I12" i="54"/>
  <c r="J12" i="54"/>
  <c r="K12" i="54"/>
  <c r="L12" i="54"/>
  <c r="M12" i="54"/>
  <c r="N12" i="54"/>
  <c r="O12" i="54"/>
  <c r="P12" i="54"/>
  <c r="E14" i="54"/>
  <c r="F14" i="54"/>
  <c r="G14" i="54"/>
  <c r="H14" i="54"/>
  <c r="I14" i="54"/>
  <c r="J14" i="54"/>
  <c r="K14" i="54"/>
  <c r="L14" i="54"/>
  <c r="M14" i="54"/>
  <c r="N14" i="54"/>
  <c r="O14" i="54"/>
  <c r="P14" i="54"/>
  <c r="E16" i="54"/>
  <c r="F16" i="54"/>
  <c r="G16" i="54"/>
  <c r="H16" i="54"/>
  <c r="I16" i="54"/>
  <c r="J16" i="54"/>
  <c r="K16" i="54"/>
  <c r="L16" i="54"/>
  <c r="M16" i="54"/>
  <c r="N16" i="54"/>
  <c r="O16" i="54"/>
  <c r="P16" i="54"/>
  <c r="E18" i="54"/>
  <c r="F18" i="54"/>
  <c r="G18" i="54"/>
  <c r="H18" i="54"/>
  <c r="I18" i="54"/>
  <c r="J18" i="54"/>
  <c r="K18" i="54"/>
  <c r="L18" i="54"/>
  <c r="M18" i="54"/>
  <c r="N18" i="54"/>
  <c r="O18" i="54"/>
  <c r="P18" i="54"/>
  <c r="E20" i="54"/>
  <c r="F20" i="54"/>
  <c r="G20" i="54"/>
  <c r="H20" i="54"/>
  <c r="I20" i="54"/>
  <c r="J20" i="54"/>
  <c r="K20" i="54"/>
  <c r="L20" i="54"/>
  <c r="M20" i="54"/>
  <c r="N20" i="54"/>
  <c r="O20" i="54"/>
  <c r="P20" i="54"/>
  <c r="E22" i="54"/>
  <c r="F22" i="54"/>
  <c r="G22" i="54"/>
  <c r="H22" i="54"/>
  <c r="I22" i="54"/>
  <c r="J22" i="54"/>
  <c r="K22" i="54"/>
  <c r="L22" i="54"/>
  <c r="M22" i="54"/>
  <c r="N22" i="54"/>
  <c r="O22" i="54"/>
  <c r="P22" i="54"/>
  <c r="E24" i="54"/>
  <c r="F24" i="54"/>
  <c r="G24" i="54"/>
  <c r="H24" i="54"/>
  <c r="I24" i="54"/>
  <c r="J24" i="54"/>
  <c r="K24" i="54"/>
  <c r="L24" i="54"/>
  <c r="M24" i="54"/>
  <c r="N24" i="54"/>
  <c r="O24" i="54"/>
  <c r="P24" i="54"/>
  <c r="E26" i="54"/>
  <c r="F26" i="54"/>
  <c r="G26" i="54"/>
  <c r="H26" i="54"/>
  <c r="I26" i="54"/>
  <c r="J26" i="54"/>
  <c r="K26" i="54"/>
  <c r="L26" i="54"/>
  <c r="M26" i="54"/>
  <c r="N26" i="54"/>
  <c r="O26" i="54"/>
  <c r="P26" i="54"/>
  <c r="E28" i="54"/>
  <c r="F28" i="54"/>
  <c r="G28" i="54"/>
  <c r="H28" i="54"/>
  <c r="I28" i="54"/>
  <c r="J28" i="54"/>
  <c r="K28" i="54"/>
  <c r="L28" i="54"/>
  <c r="M28" i="54"/>
  <c r="N28" i="54"/>
  <c r="O28" i="54"/>
  <c r="P28" i="54"/>
  <c r="E30" i="54"/>
  <c r="F30" i="54"/>
  <c r="G30" i="54"/>
  <c r="H30" i="54"/>
  <c r="I30" i="54"/>
  <c r="J30" i="54"/>
  <c r="K30" i="54"/>
  <c r="L30" i="54"/>
  <c r="M30" i="54"/>
  <c r="N30" i="54"/>
  <c r="O30" i="54"/>
  <c r="P30" i="54"/>
  <c r="F4" i="54"/>
  <c r="G4" i="54"/>
  <c r="H4" i="54"/>
  <c r="I4" i="54"/>
  <c r="J4" i="54"/>
  <c r="K4" i="54"/>
  <c r="L4" i="54"/>
  <c r="M4" i="54"/>
  <c r="N4" i="54"/>
  <c r="O4" i="54"/>
  <c r="P4" i="54"/>
  <c r="E4" i="54"/>
  <c r="I447" i="37"/>
  <c r="J447" i="37"/>
  <c r="I448" i="37"/>
  <c r="J448" i="37"/>
  <c r="I449" i="37"/>
  <c r="J449" i="37"/>
  <c r="I450" i="37"/>
  <c r="J450" i="37"/>
  <c r="I451" i="37"/>
  <c r="J451" i="37"/>
  <c r="I452" i="37"/>
  <c r="J452" i="37"/>
  <c r="I453" i="37"/>
  <c r="J453" i="37"/>
  <c r="M453" i="37" s="1"/>
  <c r="N453" i="37" s="1"/>
  <c r="I454" i="37"/>
  <c r="J454" i="37"/>
  <c r="I455" i="37"/>
  <c r="J455" i="37"/>
  <c r="I456" i="37"/>
  <c r="J456" i="37"/>
  <c r="I457" i="37"/>
  <c r="J457" i="37"/>
  <c r="I458" i="37"/>
  <c r="J458" i="37"/>
  <c r="I459" i="37"/>
  <c r="J459" i="37"/>
  <c r="I460" i="37"/>
  <c r="J460" i="37"/>
  <c r="I461" i="37"/>
  <c r="J461" i="37"/>
  <c r="I462" i="37"/>
  <c r="J462" i="37"/>
  <c r="I463" i="37"/>
  <c r="J463" i="37"/>
  <c r="I464" i="37"/>
  <c r="J464" i="37"/>
  <c r="I465" i="37"/>
  <c r="J465" i="37"/>
  <c r="C447" i="37"/>
  <c r="C448" i="37"/>
  <c r="C449" i="37"/>
  <c r="C450" i="37"/>
  <c r="C451" i="37"/>
  <c r="C452" i="37"/>
  <c r="C453" i="37"/>
  <c r="C454" i="37"/>
  <c r="C455" i="37"/>
  <c r="C456" i="37"/>
  <c r="C457" i="37"/>
  <c r="C458" i="37"/>
  <c r="C459" i="37"/>
  <c r="C460" i="37"/>
  <c r="C461" i="37"/>
  <c r="C462" i="37"/>
  <c r="C463" i="37"/>
  <c r="C464" i="37"/>
  <c r="C465" i="37"/>
  <c r="J446" i="37"/>
  <c r="I446" i="37"/>
  <c r="C446" i="37"/>
  <c r="P466" i="37"/>
  <c r="N79" i="74"/>
  <c r="O466" i="37"/>
  <c r="M79" i="74" s="1"/>
  <c r="O444" i="37"/>
  <c r="L444" i="61"/>
  <c r="L465" i="37" s="1"/>
  <c r="K444" i="61"/>
  <c r="K465" i="37" s="1"/>
  <c r="L443" i="61"/>
  <c r="L464" i="37" s="1"/>
  <c r="K443" i="61"/>
  <c r="K464" i="37" s="1"/>
  <c r="L442" i="61"/>
  <c r="L463" i="37" s="1"/>
  <c r="K442" i="61"/>
  <c r="K463" i="37" s="1"/>
  <c r="M463" i="37" s="1"/>
  <c r="N463" i="37" s="1"/>
  <c r="L441" i="61"/>
  <c r="L462" i="37" s="1"/>
  <c r="K441" i="61"/>
  <c r="K462" i="37" s="1"/>
  <c r="L440" i="61"/>
  <c r="L461" i="37" s="1"/>
  <c r="K440" i="61"/>
  <c r="K461" i="37" s="1"/>
  <c r="L439" i="61"/>
  <c r="L460" i="37" s="1"/>
  <c r="K439" i="61"/>
  <c r="K460" i="37" s="1"/>
  <c r="L438" i="61"/>
  <c r="L459" i="37" s="1"/>
  <c r="K438" i="61"/>
  <c r="K459" i="37"/>
  <c r="M459" i="37" s="1"/>
  <c r="L437" i="61"/>
  <c r="L458" i="37" s="1"/>
  <c r="K437" i="61"/>
  <c r="K458" i="37" s="1"/>
  <c r="L436" i="61"/>
  <c r="L457" i="37" s="1"/>
  <c r="M457" i="37"/>
  <c r="N457" i="37" s="1"/>
  <c r="K436" i="61"/>
  <c r="K457" i="37" s="1"/>
  <c r="L435" i="61"/>
  <c r="L456" i="37" s="1"/>
  <c r="K435" i="61"/>
  <c r="K456" i="37" s="1"/>
  <c r="M456" i="37" s="1"/>
  <c r="N456" i="37" s="1"/>
  <c r="L434" i="61"/>
  <c r="L455" i="37" s="1"/>
  <c r="K434" i="61"/>
  <c r="K455" i="37" s="1"/>
  <c r="L433" i="61"/>
  <c r="L454" i="37" s="1"/>
  <c r="K433" i="61"/>
  <c r="K454" i="37" s="1"/>
  <c r="M454" i="37" s="1"/>
  <c r="N454" i="37" s="1"/>
  <c r="L432" i="61"/>
  <c r="L453" i="37"/>
  <c r="K432" i="61"/>
  <c r="K453" i="37"/>
  <c r="L431" i="61"/>
  <c r="L452" i="37" s="1"/>
  <c r="K431" i="61"/>
  <c r="K452" i="37"/>
  <c r="L430" i="61"/>
  <c r="L451" i="37"/>
  <c r="K430" i="61"/>
  <c r="K451" i="37"/>
  <c r="L429" i="61"/>
  <c r="L450" i="37" s="1"/>
  <c r="K429" i="61"/>
  <c r="K450" i="37"/>
  <c r="L428" i="61"/>
  <c r="L449" i="37" s="1"/>
  <c r="K428" i="61"/>
  <c r="K449" i="37"/>
  <c r="M449" i="37" s="1"/>
  <c r="N449" i="37" s="1"/>
  <c r="L427" i="61"/>
  <c r="L448" i="37" s="1"/>
  <c r="K427" i="61"/>
  <c r="K448" i="37" s="1"/>
  <c r="L426" i="61"/>
  <c r="L447" i="37"/>
  <c r="M447" i="37" s="1"/>
  <c r="K426" i="61"/>
  <c r="K447" i="37"/>
  <c r="L425" i="61"/>
  <c r="L446" i="37"/>
  <c r="K425" i="61"/>
  <c r="K446" i="37"/>
  <c r="I34" i="75"/>
  <c r="J34" i="75"/>
  <c r="K34" i="75"/>
  <c r="L34" i="75"/>
  <c r="M34" i="75"/>
  <c r="N34" i="75"/>
  <c r="O34" i="75"/>
  <c r="P34" i="75"/>
  <c r="Q34" i="75"/>
  <c r="R34" i="75"/>
  <c r="S34" i="75"/>
  <c r="T34" i="75"/>
  <c r="U34" i="75"/>
  <c r="V34" i="75"/>
  <c r="W34" i="75"/>
  <c r="X34" i="75"/>
  <c r="Y34" i="75"/>
  <c r="Z34" i="75"/>
  <c r="AA34" i="75"/>
  <c r="H34" i="75"/>
  <c r="I43" i="75"/>
  <c r="J43" i="75"/>
  <c r="K43" i="75"/>
  <c r="L43" i="75"/>
  <c r="M43" i="75"/>
  <c r="N43" i="75"/>
  <c r="O43" i="75"/>
  <c r="P43" i="75"/>
  <c r="Q43" i="75"/>
  <c r="R43" i="75"/>
  <c r="S43" i="75"/>
  <c r="T43" i="75"/>
  <c r="U43" i="75"/>
  <c r="V43" i="75"/>
  <c r="W43" i="75"/>
  <c r="X43" i="75"/>
  <c r="Y43" i="75"/>
  <c r="Z43" i="75"/>
  <c r="AA43" i="75"/>
  <c r="I44" i="75"/>
  <c r="J44" i="75"/>
  <c r="K44" i="75"/>
  <c r="L44" i="75"/>
  <c r="M44" i="75"/>
  <c r="N44" i="75"/>
  <c r="O44" i="75"/>
  <c r="P44" i="75"/>
  <c r="Q44" i="75"/>
  <c r="R44" i="75"/>
  <c r="S44" i="75"/>
  <c r="T44" i="75"/>
  <c r="U44" i="75"/>
  <c r="V44" i="75"/>
  <c r="W44" i="75"/>
  <c r="X44" i="75"/>
  <c r="Y44" i="75"/>
  <c r="Z44" i="75"/>
  <c r="AA44" i="75"/>
  <c r="I45" i="75"/>
  <c r="J45" i="75"/>
  <c r="K45" i="75"/>
  <c r="L45" i="75"/>
  <c r="M45" i="75"/>
  <c r="N45" i="75"/>
  <c r="O45" i="75"/>
  <c r="P45" i="75"/>
  <c r="Q45" i="75"/>
  <c r="R45" i="75"/>
  <c r="S45" i="75"/>
  <c r="T45" i="75"/>
  <c r="U45" i="75"/>
  <c r="V45" i="75"/>
  <c r="W45" i="75"/>
  <c r="X45" i="75"/>
  <c r="Y45" i="75"/>
  <c r="Z45" i="75"/>
  <c r="AA45" i="75"/>
  <c r="I46" i="75"/>
  <c r="J46" i="75"/>
  <c r="K46" i="75"/>
  <c r="L46" i="75"/>
  <c r="M46" i="75"/>
  <c r="N46" i="75"/>
  <c r="O46" i="75"/>
  <c r="P46" i="75"/>
  <c r="Q46" i="75"/>
  <c r="R46" i="75"/>
  <c r="S46" i="75"/>
  <c r="T46" i="75"/>
  <c r="U46" i="75"/>
  <c r="V46" i="75"/>
  <c r="W46" i="75"/>
  <c r="X46" i="75"/>
  <c r="Y46" i="75"/>
  <c r="Z46" i="75"/>
  <c r="AA46" i="75"/>
  <c r="H46" i="75"/>
  <c r="H45" i="75"/>
  <c r="G21" i="75"/>
  <c r="H44" i="75"/>
  <c r="H43" i="75"/>
  <c r="G8" i="75"/>
  <c r="G7" i="75"/>
  <c r="I5" i="75"/>
  <c r="J5" i="75"/>
  <c r="K5" i="75"/>
  <c r="L5" i="75"/>
  <c r="M5" i="75"/>
  <c r="N5" i="75"/>
  <c r="O5" i="75"/>
  <c r="P5" i="75"/>
  <c r="Q5" i="75"/>
  <c r="R5" i="75"/>
  <c r="S5" i="75"/>
  <c r="T5" i="75"/>
  <c r="U5" i="75"/>
  <c r="V5" i="75"/>
  <c r="W5" i="75"/>
  <c r="X5" i="75"/>
  <c r="Y5" i="75"/>
  <c r="Z5" i="75"/>
  <c r="AA5" i="75"/>
  <c r="H5" i="75"/>
  <c r="I20" i="75"/>
  <c r="J20" i="75"/>
  <c r="K20" i="75"/>
  <c r="L20" i="75"/>
  <c r="M20" i="75"/>
  <c r="N20" i="75"/>
  <c r="O20" i="75"/>
  <c r="P20" i="75"/>
  <c r="Q20" i="75"/>
  <c r="R20" i="75"/>
  <c r="S20" i="75"/>
  <c r="T20" i="75"/>
  <c r="U20" i="75"/>
  <c r="V20" i="75"/>
  <c r="W20" i="75"/>
  <c r="X20" i="75"/>
  <c r="Y20" i="75"/>
  <c r="Z20" i="75"/>
  <c r="AA20" i="75"/>
  <c r="I23" i="75"/>
  <c r="J23" i="75"/>
  <c r="K23" i="75"/>
  <c r="L23" i="75"/>
  <c r="M23" i="75"/>
  <c r="N23" i="75"/>
  <c r="O23" i="75"/>
  <c r="P23" i="75"/>
  <c r="Q23" i="75"/>
  <c r="R23" i="75"/>
  <c r="S23" i="75"/>
  <c r="T23" i="75"/>
  <c r="U23" i="75"/>
  <c r="V23" i="75"/>
  <c r="W23" i="75"/>
  <c r="X23" i="75"/>
  <c r="Y23" i="75"/>
  <c r="Z23" i="75"/>
  <c r="AA23" i="75"/>
  <c r="I25" i="75"/>
  <c r="J25" i="75"/>
  <c r="K25" i="75"/>
  <c r="L25" i="75"/>
  <c r="M25" i="75"/>
  <c r="N25" i="75"/>
  <c r="O25" i="75"/>
  <c r="P25" i="75"/>
  <c r="Q25" i="75"/>
  <c r="R25" i="75"/>
  <c r="S25" i="75"/>
  <c r="T25" i="75"/>
  <c r="U25" i="75"/>
  <c r="V25" i="75"/>
  <c r="W25" i="75"/>
  <c r="X25" i="75"/>
  <c r="Y25" i="75"/>
  <c r="Z25" i="75"/>
  <c r="AA25" i="75"/>
  <c r="I26" i="75"/>
  <c r="I41" i="75"/>
  <c r="J26" i="75"/>
  <c r="J41" i="75"/>
  <c r="K26" i="75"/>
  <c r="K41" i="75" s="1"/>
  <c r="L26" i="75"/>
  <c r="L41" i="75"/>
  <c r="M26" i="75"/>
  <c r="M41" i="75"/>
  <c r="N26" i="75"/>
  <c r="N41" i="75"/>
  <c r="O26" i="75"/>
  <c r="O41" i="75" s="1"/>
  <c r="P26" i="75"/>
  <c r="P41" i="75"/>
  <c r="Q26" i="75"/>
  <c r="Q41" i="75"/>
  <c r="R26" i="75"/>
  <c r="R41" i="75"/>
  <c r="S26" i="75"/>
  <c r="S41" i="75" s="1"/>
  <c r="T26" i="75"/>
  <c r="T41" i="75"/>
  <c r="U26" i="75"/>
  <c r="U41" i="75"/>
  <c r="V26" i="75"/>
  <c r="V41" i="75"/>
  <c r="W26" i="75"/>
  <c r="W41" i="75" s="1"/>
  <c r="X26" i="75"/>
  <c r="X41" i="75"/>
  <c r="Y26" i="75"/>
  <c r="Y41" i="75"/>
  <c r="Z26" i="75"/>
  <c r="Z41" i="75"/>
  <c r="AA26" i="75"/>
  <c r="AA41" i="75" s="1"/>
  <c r="H26" i="75"/>
  <c r="H41" i="75"/>
  <c r="H25" i="75"/>
  <c r="H23" i="75"/>
  <c r="G24" i="75"/>
  <c r="G25" i="75"/>
  <c r="H20" i="75"/>
  <c r="H9" i="75"/>
  <c r="I9" i="75"/>
  <c r="J9" i="75"/>
  <c r="K9" i="75"/>
  <c r="L9" i="75"/>
  <c r="M9" i="75"/>
  <c r="N9" i="75"/>
  <c r="O9" i="75"/>
  <c r="P9" i="75"/>
  <c r="Q9" i="75"/>
  <c r="R9" i="75"/>
  <c r="S9" i="75"/>
  <c r="T9" i="75"/>
  <c r="U9" i="75"/>
  <c r="V9" i="75"/>
  <c r="W9" i="75"/>
  <c r="X9" i="75"/>
  <c r="Y9" i="75"/>
  <c r="G9" i="75" s="1"/>
  <c r="Z9" i="75"/>
  <c r="AA9" i="75"/>
  <c r="H12" i="75"/>
  <c r="I12" i="75"/>
  <c r="J12" i="75"/>
  <c r="K12" i="75"/>
  <c r="L12" i="75"/>
  <c r="M12" i="75"/>
  <c r="N12" i="75"/>
  <c r="O12" i="75"/>
  <c r="P12" i="75"/>
  <c r="Q12" i="75"/>
  <c r="R12" i="75"/>
  <c r="S12" i="75"/>
  <c r="T12" i="75"/>
  <c r="U12" i="75"/>
  <c r="V12" i="75"/>
  <c r="W12" i="75"/>
  <c r="X12" i="75"/>
  <c r="Y12" i="75"/>
  <c r="Z12" i="75"/>
  <c r="AA12" i="75"/>
  <c r="B25" i="36"/>
  <c r="B26" i="36"/>
  <c r="B27" i="36"/>
  <c r="B28" i="36"/>
  <c r="B29" i="36"/>
  <c r="B30" i="36"/>
  <c r="B31" i="36"/>
  <c r="B32" i="36"/>
  <c r="AA37" i="75"/>
  <c r="Z37" i="75"/>
  <c r="Z39" i="75" s="1"/>
  <c r="Y37" i="75"/>
  <c r="X37" i="75"/>
  <c r="W37" i="75"/>
  <c r="V37" i="75"/>
  <c r="U37" i="75"/>
  <c r="U39" i="75" s="1"/>
  <c r="T37" i="75"/>
  <c r="S37" i="75"/>
  <c r="R37" i="75"/>
  <c r="Q37" i="75"/>
  <c r="P37" i="75"/>
  <c r="O37" i="75"/>
  <c r="N37" i="75"/>
  <c r="M37" i="75"/>
  <c r="L37" i="75"/>
  <c r="K37" i="75"/>
  <c r="J37" i="75"/>
  <c r="J39" i="75" s="1"/>
  <c r="I37" i="75"/>
  <c r="I39" i="75" s="1"/>
  <c r="H37" i="75"/>
  <c r="AA36" i="75"/>
  <c r="AA38" i="75" s="1"/>
  <c r="Z36" i="75"/>
  <c r="Z38" i="75" s="1"/>
  <c r="Y36" i="75"/>
  <c r="Y38" i="75"/>
  <c r="X36" i="75"/>
  <c r="X38" i="75" s="1"/>
  <c r="X40" i="75" s="1"/>
  <c r="X42" i="75" s="1"/>
  <c r="W36" i="75"/>
  <c r="W38" i="75" s="1"/>
  <c r="V36" i="75"/>
  <c r="V38" i="75" s="1"/>
  <c r="U36" i="75"/>
  <c r="U38" i="75"/>
  <c r="T36" i="75"/>
  <c r="T38" i="75" s="1"/>
  <c r="S36" i="75"/>
  <c r="S38" i="75" s="1"/>
  <c r="R36" i="75"/>
  <c r="R38" i="75"/>
  <c r="Q36" i="75"/>
  <c r="Q38" i="75"/>
  <c r="P36" i="75"/>
  <c r="P38" i="75" s="1"/>
  <c r="O36" i="75"/>
  <c r="O38" i="75" s="1"/>
  <c r="N36" i="75"/>
  <c r="N38" i="75" s="1"/>
  <c r="M36" i="75"/>
  <c r="M38" i="75"/>
  <c r="L36" i="75"/>
  <c r="L38" i="75" s="1"/>
  <c r="K36" i="75"/>
  <c r="K38" i="75" s="1"/>
  <c r="J36" i="75"/>
  <c r="J38" i="75"/>
  <c r="I36" i="75"/>
  <c r="I38" i="75" s="1"/>
  <c r="I40" i="75" s="1"/>
  <c r="I42" i="75" s="1"/>
  <c r="H36" i="75"/>
  <c r="H38" i="75" s="1"/>
  <c r="H40" i="75" s="1"/>
  <c r="H42" i="75" s="1"/>
  <c r="AA35" i="75"/>
  <c r="Z35" i="75"/>
  <c r="Y35" i="75"/>
  <c r="X35" i="75"/>
  <c r="W35" i="75"/>
  <c r="V35" i="75"/>
  <c r="U35" i="75"/>
  <c r="U40" i="75"/>
  <c r="U42" i="75" s="1"/>
  <c r="T35" i="75"/>
  <c r="S35" i="75"/>
  <c r="R35" i="75"/>
  <c r="Q35" i="75"/>
  <c r="P35" i="75"/>
  <c r="O35" i="75"/>
  <c r="N35" i="75"/>
  <c r="N39" i="75" s="1"/>
  <c r="M35" i="75"/>
  <c r="L35" i="75"/>
  <c r="K35" i="75"/>
  <c r="J35" i="75"/>
  <c r="I35" i="75"/>
  <c r="H35" i="75"/>
  <c r="H39" i="75" s="1"/>
  <c r="N84" i="74"/>
  <c r="M84" i="74"/>
  <c r="I83" i="74"/>
  <c r="C83" i="74"/>
  <c r="I82" i="74"/>
  <c r="C82" i="74"/>
  <c r="I81" i="74"/>
  <c r="C81" i="74"/>
  <c r="K78" i="74"/>
  <c r="N69" i="74"/>
  <c r="N70" i="74" s="1"/>
  <c r="M69" i="74"/>
  <c r="M70" i="74"/>
  <c r="I68" i="74"/>
  <c r="C68" i="74"/>
  <c r="I67" i="74"/>
  <c r="C67" i="74"/>
  <c r="I66" i="74"/>
  <c r="K66" i="74" s="1"/>
  <c r="C66" i="74"/>
  <c r="N60" i="74"/>
  <c r="M60" i="74"/>
  <c r="I59" i="74"/>
  <c r="H59" i="74"/>
  <c r="C59" i="74"/>
  <c r="I58" i="74"/>
  <c r="H58" i="74"/>
  <c r="K58" i="74" s="1"/>
  <c r="L58" i="74" s="1"/>
  <c r="C58" i="74"/>
  <c r="I57" i="74"/>
  <c r="H57" i="74"/>
  <c r="C57" i="74"/>
  <c r="I56" i="74"/>
  <c r="H56" i="74"/>
  <c r="C56" i="74"/>
  <c r="I55" i="74"/>
  <c r="K55" i="74" s="1"/>
  <c r="L55" i="74" s="1"/>
  <c r="H55" i="74"/>
  <c r="C55" i="74"/>
  <c r="N49" i="74"/>
  <c r="M49" i="74"/>
  <c r="I48" i="74"/>
  <c r="H48" i="74"/>
  <c r="V48" i="74" s="1"/>
  <c r="C48" i="74"/>
  <c r="Q48" i="74" s="1"/>
  <c r="P47" i="74"/>
  <c r="I47" i="74"/>
  <c r="H47" i="74"/>
  <c r="V47" i="74"/>
  <c r="C47" i="74"/>
  <c r="Q47" i="74" s="1"/>
  <c r="P46" i="74"/>
  <c r="I46" i="74"/>
  <c r="H46" i="74"/>
  <c r="V46" i="74"/>
  <c r="C46" i="74"/>
  <c r="Q46" i="74"/>
  <c r="P45" i="74"/>
  <c r="I45" i="74"/>
  <c r="H45" i="74"/>
  <c r="V45" i="74" s="1"/>
  <c r="C45" i="74"/>
  <c r="Q45" i="74"/>
  <c r="P44" i="74"/>
  <c r="I44" i="74"/>
  <c r="H44" i="74"/>
  <c r="V44" i="74" s="1"/>
  <c r="W44" i="74"/>
  <c r="C44" i="74"/>
  <c r="Q44" i="74" s="1"/>
  <c r="P43" i="74"/>
  <c r="I43" i="74"/>
  <c r="H43" i="74"/>
  <c r="V43" i="74"/>
  <c r="W43" i="74" s="1"/>
  <c r="C43" i="74"/>
  <c r="Q43" i="74"/>
  <c r="P42" i="74"/>
  <c r="I42" i="74"/>
  <c r="H42" i="74"/>
  <c r="V42" i="74" s="1"/>
  <c r="C42" i="74"/>
  <c r="Q42" i="74"/>
  <c r="P41" i="74"/>
  <c r="I41" i="74"/>
  <c r="H41" i="74"/>
  <c r="V41" i="74" s="1"/>
  <c r="C41" i="74"/>
  <c r="Q41" i="74" s="1"/>
  <c r="P40" i="74"/>
  <c r="I40" i="74"/>
  <c r="H40" i="74"/>
  <c r="V40" i="74"/>
  <c r="W40" i="74" s="1"/>
  <c r="C40" i="74"/>
  <c r="Q40" i="74" s="1"/>
  <c r="P39" i="74"/>
  <c r="I39" i="74"/>
  <c r="H39" i="74"/>
  <c r="V39" i="74" s="1"/>
  <c r="C39" i="74"/>
  <c r="Q39" i="74"/>
  <c r="P38" i="74"/>
  <c r="I38" i="74"/>
  <c r="H38" i="74"/>
  <c r="V38" i="74" s="1"/>
  <c r="C38" i="74"/>
  <c r="Q38" i="74"/>
  <c r="P37" i="74"/>
  <c r="I37" i="74"/>
  <c r="H37" i="74"/>
  <c r="V37" i="74" s="1"/>
  <c r="W37" i="74" s="1"/>
  <c r="C37" i="74"/>
  <c r="Q37" i="74"/>
  <c r="P36" i="74"/>
  <c r="I36" i="74"/>
  <c r="H36" i="74"/>
  <c r="V36" i="74" s="1"/>
  <c r="C36" i="74"/>
  <c r="Q36" i="74"/>
  <c r="P35" i="74"/>
  <c r="I35" i="74"/>
  <c r="K35" i="74" s="1"/>
  <c r="L35" i="74" s="1"/>
  <c r="H35" i="74"/>
  <c r="V35" i="74" s="1"/>
  <c r="C35" i="74"/>
  <c r="Q35" i="74" s="1"/>
  <c r="P34" i="74"/>
  <c r="I34" i="74"/>
  <c r="H34" i="74"/>
  <c r="V34" i="74"/>
  <c r="C34" i="74"/>
  <c r="Q34" i="74" s="1"/>
  <c r="P33" i="74"/>
  <c r="I33" i="74"/>
  <c r="H33" i="74"/>
  <c r="V33" i="74"/>
  <c r="C33" i="74"/>
  <c r="Q33" i="74"/>
  <c r="P32" i="74"/>
  <c r="I32" i="74"/>
  <c r="H32" i="74"/>
  <c r="V32" i="74" s="1"/>
  <c r="W32" i="74" s="1"/>
  <c r="C32" i="74"/>
  <c r="Q32" i="74" s="1"/>
  <c r="P31" i="74"/>
  <c r="I31" i="74"/>
  <c r="H31" i="74"/>
  <c r="V31" i="74"/>
  <c r="C31" i="74"/>
  <c r="Q31" i="74" s="1"/>
  <c r="P30" i="74"/>
  <c r="I30" i="74"/>
  <c r="H30" i="74"/>
  <c r="V30" i="74" s="1"/>
  <c r="W30" i="74" s="1"/>
  <c r="C30" i="74"/>
  <c r="Q30" i="74"/>
  <c r="P29" i="74"/>
  <c r="I29" i="74"/>
  <c r="H29" i="74"/>
  <c r="V29" i="74" s="1"/>
  <c r="C29" i="74"/>
  <c r="Q29" i="74" s="1"/>
  <c r="P28" i="74"/>
  <c r="I28" i="74"/>
  <c r="H28" i="74"/>
  <c r="V28" i="74" s="1"/>
  <c r="C28" i="74"/>
  <c r="Q28" i="74" s="1"/>
  <c r="P27" i="74"/>
  <c r="I27" i="74"/>
  <c r="H27" i="74"/>
  <c r="V27" i="74"/>
  <c r="C27" i="74"/>
  <c r="Q27" i="74" s="1"/>
  <c r="P26" i="74"/>
  <c r="I26" i="74"/>
  <c r="H26" i="74"/>
  <c r="V26" i="74" s="1"/>
  <c r="C26" i="74"/>
  <c r="Q26" i="74"/>
  <c r="P25" i="74"/>
  <c r="I25" i="74"/>
  <c r="H25" i="74"/>
  <c r="V25" i="74" s="1"/>
  <c r="W25" i="74"/>
  <c r="C25" i="74"/>
  <c r="Q25" i="74" s="1"/>
  <c r="P24" i="74"/>
  <c r="I24" i="74"/>
  <c r="H24" i="74"/>
  <c r="V24" i="74"/>
  <c r="C24" i="74"/>
  <c r="Q24" i="74"/>
  <c r="P23" i="74"/>
  <c r="I23" i="74"/>
  <c r="H23" i="74"/>
  <c r="V23" i="74" s="1"/>
  <c r="C23" i="74"/>
  <c r="Q23" i="74"/>
  <c r="P22" i="74"/>
  <c r="I22" i="74"/>
  <c r="H22" i="74"/>
  <c r="V22" i="74" s="1"/>
  <c r="C22" i="74"/>
  <c r="Q22" i="74" s="1"/>
  <c r="P21" i="74"/>
  <c r="I21" i="74"/>
  <c r="H21" i="74"/>
  <c r="V21" i="74"/>
  <c r="W21" i="74" s="1"/>
  <c r="C21" i="74"/>
  <c r="Q21" i="74" s="1"/>
  <c r="P20" i="74"/>
  <c r="I20" i="74"/>
  <c r="H20" i="74"/>
  <c r="V20" i="74"/>
  <c r="W20" i="74" s="1"/>
  <c r="C20" i="74"/>
  <c r="Q20" i="74"/>
  <c r="P19" i="74"/>
  <c r="I19" i="74"/>
  <c r="K19" i="74" s="1"/>
  <c r="L19" i="74" s="1"/>
  <c r="H19" i="74"/>
  <c r="V19" i="74" s="1"/>
  <c r="C19" i="74"/>
  <c r="Q19" i="74" s="1"/>
  <c r="P18" i="74"/>
  <c r="I18" i="74"/>
  <c r="H18" i="74"/>
  <c r="V18" i="74"/>
  <c r="C18" i="74"/>
  <c r="Q18" i="74" s="1"/>
  <c r="P17" i="74"/>
  <c r="I17" i="74"/>
  <c r="H17" i="74"/>
  <c r="V17" i="74"/>
  <c r="C17" i="74"/>
  <c r="Q17" i="74"/>
  <c r="P16" i="74"/>
  <c r="I16" i="74"/>
  <c r="H16" i="74"/>
  <c r="V16" i="74" s="1"/>
  <c r="C16" i="74"/>
  <c r="Q16" i="74" s="1"/>
  <c r="P15" i="74"/>
  <c r="I15" i="74"/>
  <c r="H15" i="74"/>
  <c r="V15" i="74" s="1"/>
  <c r="C15" i="74"/>
  <c r="Q15" i="74" s="1"/>
  <c r="P14" i="74"/>
  <c r="I14" i="74"/>
  <c r="K14" i="74" s="1"/>
  <c r="L14" i="74" s="1"/>
  <c r="H14" i="74"/>
  <c r="V14" i="74"/>
  <c r="C14" i="74"/>
  <c r="Q14" i="74" s="1"/>
  <c r="P13" i="74"/>
  <c r="I13" i="74"/>
  <c r="H13" i="74"/>
  <c r="V13" i="74"/>
  <c r="W13" i="74" s="1"/>
  <c r="C13" i="74"/>
  <c r="Q13" i="74" s="1"/>
  <c r="P12" i="74"/>
  <c r="I12" i="74"/>
  <c r="H12" i="74"/>
  <c r="V12" i="74"/>
  <c r="C12" i="74"/>
  <c r="Q12" i="74" s="1"/>
  <c r="P11" i="74"/>
  <c r="I11" i="74"/>
  <c r="H11" i="74"/>
  <c r="V11" i="74"/>
  <c r="C11" i="74"/>
  <c r="Q11" i="74"/>
  <c r="P10" i="74"/>
  <c r="I10" i="74"/>
  <c r="H10" i="74"/>
  <c r="V10" i="74" s="1"/>
  <c r="C10" i="74"/>
  <c r="Q10" i="74"/>
  <c r="P9" i="74"/>
  <c r="I9" i="74"/>
  <c r="H9" i="74"/>
  <c r="V9" i="74" s="1"/>
  <c r="C9" i="74"/>
  <c r="Q9" i="74" s="1"/>
  <c r="P8" i="74"/>
  <c r="I8" i="74"/>
  <c r="H8" i="74"/>
  <c r="V8" i="74"/>
  <c r="W8" i="74" s="1"/>
  <c r="C8" i="74"/>
  <c r="Q8" i="74"/>
  <c r="P7" i="74"/>
  <c r="P2" i="74"/>
  <c r="J92" i="73"/>
  <c r="J83" i="74" s="1"/>
  <c r="J91" i="73"/>
  <c r="J82" i="74" s="1"/>
  <c r="K82" i="74" s="1"/>
  <c r="L82" i="74" s="1"/>
  <c r="J90" i="73"/>
  <c r="J81" i="74" s="1"/>
  <c r="J78" i="73"/>
  <c r="J68" i="74"/>
  <c r="K68" i="74" s="1"/>
  <c r="L68" i="74" s="1"/>
  <c r="J77" i="73"/>
  <c r="J67" i="74" s="1"/>
  <c r="J76" i="73"/>
  <c r="J66" i="74" s="1"/>
  <c r="J64" i="73"/>
  <c r="J59" i="74" s="1"/>
  <c r="J63" i="73"/>
  <c r="J58" i="74" s="1"/>
  <c r="J62" i="73"/>
  <c r="J57" i="74" s="1"/>
  <c r="J61" i="73"/>
  <c r="J56" i="74"/>
  <c r="J60" i="73"/>
  <c r="J55" i="74"/>
  <c r="J48" i="73"/>
  <c r="J48" i="74" s="1"/>
  <c r="K48" i="74" s="1"/>
  <c r="L48" i="74" s="1"/>
  <c r="J47" i="73"/>
  <c r="J47" i="74" s="1"/>
  <c r="K47" i="74" s="1"/>
  <c r="L47" i="74" s="1"/>
  <c r="J46" i="73"/>
  <c r="J46" i="74"/>
  <c r="J45" i="73"/>
  <c r="J45" i="74"/>
  <c r="J44" i="73"/>
  <c r="J44" i="74" s="1"/>
  <c r="J43" i="73"/>
  <c r="J43" i="74" s="1"/>
  <c r="K43" i="74" s="1"/>
  <c r="L43" i="74" s="1"/>
  <c r="J42" i="73"/>
  <c r="J42" i="74"/>
  <c r="J41" i="73"/>
  <c r="J41" i="74" s="1"/>
  <c r="J40" i="73"/>
  <c r="J40" i="74" s="1"/>
  <c r="K40" i="74" s="1"/>
  <c r="L40" i="74" s="1"/>
  <c r="J39" i="73"/>
  <c r="J39" i="74"/>
  <c r="K39" i="74" s="1"/>
  <c r="J38" i="73"/>
  <c r="J38" i="74" s="1"/>
  <c r="K38" i="74" s="1"/>
  <c r="L38" i="74" s="1"/>
  <c r="J37" i="73"/>
  <c r="J37" i="74" s="1"/>
  <c r="K37" i="74" s="1"/>
  <c r="L37" i="74" s="1"/>
  <c r="J36" i="73"/>
  <c r="J36" i="74"/>
  <c r="J35" i="73"/>
  <c r="J35" i="74" s="1"/>
  <c r="J34" i="73"/>
  <c r="J34" i="74" s="1"/>
  <c r="K34" i="74" s="1"/>
  <c r="L34" i="74" s="1"/>
  <c r="J33" i="73"/>
  <c r="J33" i="74" s="1"/>
  <c r="J32" i="73"/>
  <c r="J32" i="74" s="1"/>
  <c r="K32" i="74"/>
  <c r="J31" i="73"/>
  <c r="J31" i="74" s="1"/>
  <c r="J30" i="73"/>
  <c r="J30" i="74" s="1"/>
  <c r="K30" i="74" s="1"/>
  <c r="L30" i="74" s="1"/>
  <c r="J29" i="73"/>
  <c r="J29" i="74"/>
  <c r="K29" i="74" s="1"/>
  <c r="L29" i="74" s="1"/>
  <c r="J28" i="73"/>
  <c r="J28" i="74"/>
  <c r="J27" i="73"/>
  <c r="J27" i="74" s="1"/>
  <c r="J26" i="73"/>
  <c r="J26" i="74" s="1"/>
  <c r="K26" i="74" s="1"/>
  <c r="J25" i="73"/>
  <c r="J25" i="74"/>
  <c r="J24" i="73"/>
  <c r="J24" i="74" s="1"/>
  <c r="K24" i="74" s="1"/>
  <c r="J23" i="73"/>
  <c r="J23" i="74"/>
  <c r="K23" i="74"/>
  <c r="J22" i="73"/>
  <c r="J22" i="74"/>
  <c r="J21" i="73"/>
  <c r="J21" i="74" s="1"/>
  <c r="K21" i="74" s="1"/>
  <c r="L21" i="74" s="1"/>
  <c r="J20" i="73"/>
  <c r="J20" i="74"/>
  <c r="K20" i="74" s="1"/>
  <c r="L20" i="74" s="1"/>
  <c r="J19" i="73"/>
  <c r="J19" i="74" s="1"/>
  <c r="J18" i="73"/>
  <c r="J18" i="74" s="1"/>
  <c r="K18" i="74" s="1"/>
  <c r="L18" i="74" s="1"/>
  <c r="J17" i="73"/>
  <c r="J17" i="74"/>
  <c r="K17" i="74" s="1"/>
  <c r="L17" i="74" s="1"/>
  <c r="J16" i="73"/>
  <c r="J16" i="74"/>
  <c r="J15" i="73"/>
  <c r="J15" i="74"/>
  <c r="J14" i="73"/>
  <c r="J14" i="74" s="1"/>
  <c r="J13" i="73"/>
  <c r="J13" i="74"/>
  <c r="J12" i="73"/>
  <c r="J12" i="74"/>
  <c r="J11" i="73"/>
  <c r="J11" i="74" s="1"/>
  <c r="K11" i="74"/>
  <c r="J10" i="73"/>
  <c r="J10" i="74" s="1"/>
  <c r="J9" i="73"/>
  <c r="J9" i="74" s="1"/>
  <c r="J8" i="73"/>
  <c r="J8" i="74" s="1"/>
  <c r="K8" i="74" s="1"/>
  <c r="L8" i="74" s="1"/>
  <c r="C82" i="52"/>
  <c r="C83" i="52"/>
  <c r="I81" i="52"/>
  <c r="C81" i="52"/>
  <c r="C67" i="52"/>
  <c r="C68" i="52"/>
  <c r="I66" i="52"/>
  <c r="C66" i="52"/>
  <c r="C59" i="52"/>
  <c r="H56" i="52"/>
  <c r="I56" i="52"/>
  <c r="H57" i="52"/>
  <c r="I57" i="52"/>
  <c r="H58" i="52"/>
  <c r="I58" i="52"/>
  <c r="H59" i="52"/>
  <c r="I59" i="52"/>
  <c r="C56" i="52"/>
  <c r="C57" i="52"/>
  <c r="C58" i="52"/>
  <c r="I55" i="52"/>
  <c r="H55" i="52"/>
  <c r="C55" i="52"/>
  <c r="H9" i="52"/>
  <c r="I9" i="52"/>
  <c r="H10" i="52"/>
  <c r="I10" i="52"/>
  <c r="H11" i="52"/>
  <c r="I11" i="52"/>
  <c r="H12" i="52"/>
  <c r="I12" i="52"/>
  <c r="H13" i="52"/>
  <c r="I13" i="52"/>
  <c r="H14" i="52"/>
  <c r="I14" i="52"/>
  <c r="H15" i="52"/>
  <c r="I15" i="52"/>
  <c r="H16" i="52"/>
  <c r="I16" i="52"/>
  <c r="H17" i="52"/>
  <c r="I17" i="52"/>
  <c r="H18" i="52"/>
  <c r="I18" i="52"/>
  <c r="H19" i="52"/>
  <c r="I19" i="52"/>
  <c r="H20" i="52"/>
  <c r="I20" i="52"/>
  <c r="H21" i="52"/>
  <c r="I21" i="52"/>
  <c r="H22" i="52"/>
  <c r="I22" i="52"/>
  <c r="H23" i="52"/>
  <c r="I23" i="52"/>
  <c r="H24" i="52"/>
  <c r="I24" i="52"/>
  <c r="H25" i="52"/>
  <c r="I25" i="52"/>
  <c r="H26" i="52"/>
  <c r="I26" i="52"/>
  <c r="H27" i="52"/>
  <c r="I27" i="52"/>
  <c r="H28" i="52"/>
  <c r="I28" i="52"/>
  <c r="H29" i="52"/>
  <c r="I29" i="52"/>
  <c r="H30" i="52"/>
  <c r="I30" i="52"/>
  <c r="H31" i="52"/>
  <c r="I31" i="52"/>
  <c r="H32" i="52"/>
  <c r="I32" i="52"/>
  <c r="H33" i="52"/>
  <c r="I33" i="52"/>
  <c r="H34" i="52"/>
  <c r="I34" i="52"/>
  <c r="H35" i="52"/>
  <c r="I35" i="52"/>
  <c r="H36" i="52"/>
  <c r="I36" i="52"/>
  <c r="H37" i="52"/>
  <c r="I37" i="52"/>
  <c r="H38" i="52"/>
  <c r="I38" i="52"/>
  <c r="H39" i="52"/>
  <c r="I39" i="52"/>
  <c r="H40" i="52"/>
  <c r="I40" i="52"/>
  <c r="H41" i="52"/>
  <c r="I41" i="52"/>
  <c r="H42" i="52"/>
  <c r="I42" i="52"/>
  <c r="H43" i="52"/>
  <c r="I43" i="52"/>
  <c r="H44" i="52"/>
  <c r="I44" i="52"/>
  <c r="H45" i="52"/>
  <c r="I45" i="52"/>
  <c r="H46" i="52"/>
  <c r="I46" i="52"/>
  <c r="H47" i="52"/>
  <c r="I47" i="52"/>
  <c r="H48" i="52"/>
  <c r="I48" i="52"/>
  <c r="C9" i="52"/>
  <c r="C10" i="52"/>
  <c r="C11" i="52"/>
  <c r="C12" i="52"/>
  <c r="C13" i="52"/>
  <c r="C14" i="52"/>
  <c r="C15" i="52"/>
  <c r="C16" i="52"/>
  <c r="C17" i="52"/>
  <c r="C18" i="52"/>
  <c r="C19" i="52"/>
  <c r="C20" i="52"/>
  <c r="C21" i="52"/>
  <c r="C22" i="52"/>
  <c r="C23" i="52"/>
  <c r="C24" i="52"/>
  <c r="C25" i="52"/>
  <c r="C26" i="52"/>
  <c r="C27" i="52"/>
  <c r="C28" i="52"/>
  <c r="C29" i="52"/>
  <c r="C30" i="52"/>
  <c r="C31" i="52"/>
  <c r="C32" i="52"/>
  <c r="C33" i="52"/>
  <c r="C34" i="52"/>
  <c r="C35" i="52"/>
  <c r="C36" i="52"/>
  <c r="C37" i="52"/>
  <c r="C38" i="52"/>
  <c r="C39" i="52"/>
  <c r="C40" i="52"/>
  <c r="C41" i="52"/>
  <c r="C42" i="52"/>
  <c r="C43" i="52"/>
  <c r="C44" i="52"/>
  <c r="C45" i="52"/>
  <c r="C46" i="52"/>
  <c r="C47" i="52"/>
  <c r="C48" i="52"/>
  <c r="I8" i="52"/>
  <c r="H8" i="52"/>
  <c r="C8" i="52"/>
  <c r="J92" i="72"/>
  <c r="J83" i="52" s="1"/>
  <c r="J91" i="72"/>
  <c r="J82" i="52"/>
  <c r="J90" i="72"/>
  <c r="J81" i="52" s="1"/>
  <c r="J78" i="72"/>
  <c r="J68" i="52" s="1"/>
  <c r="J77" i="72"/>
  <c r="J67" i="52" s="1"/>
  <c r="J76" i="72"/>
  <c r="J66" i="52"/>
  <c r="J64" i="72"/>
  <c r="J59" i="52" s="1"/>
  <c r="J63" i="72"/>
  <c r="J58" i="52" s="1"/>
  <c r="J62" i="72"/>
  <c r="J57" i="52" s="1"/>
  <c r="J61" i="72"/>
  <c r="J56" i="52"/>
  <c r="J60" i="72"/>
  <c r="J55" i="52" s="1"/>
  <c r="J48" i="72"/>
  <c r="J48" i="52" s="1"/>
  <c r="J47" i="72"/>
  <c r="J47" i="52"/>
  <c r="J46" i="72"/>
  <c r="J46" i="52"/>
  <c r="J45" i="72"/>
  <c r="J45" i="52" s="1"/>
  <c r="J44" i="72"/>
  <c r="J44" i="52" s="1"/>
  <c r="J43" i="72"/>
  <c r="J43" i="52" s="1"/>
  <c r="J42" i="72"/>
  <c r="J42" i="52"/>
  <c r="J41" i="72"/>
  <c r="J41" i="52" s="1"/>
  <c r="J40" i="72"/>
  <c r="J40" i="52" s="1"/>
  <c r="J39" i="72"/>
  <c r="J39" i="52" s="1"/>
  <c r="J38" i="72"/>
  <c r="J38" i="52"/>
  <c r="J37" i="72"/>
  <c r="J37" i="52" s="1"/>
  <c r="J36" i="72"/>
  <c r="J36" i="52" s="1"/>
  <c r="J35" i="72"/>
  <c r="J35" i="52" s="1"/>
  <c r="J34" i="72"/>
  <c r="J34" i="52"/>
  <c r="J33" i="72"/>
  <c r="J33" i="52" s="1"/>
  <c r="J32" i="72"/>
  <c r="J32" i="52" s="1"/>
  <c r="J31" i="72"/>
  <c r="J31" i="52"/>
  <c r="J30" i="72"/>
  <c r="J30" i="52"/>
  <c r="J29" i="72"/>
  <c r="J29" i="52" s="1"/>
  <c r="J28" i="72"/>
  <c r="J28" i="52" s="1"/>
  <c r="J27" i="72"/>
  <c r="J27" i="52" s="1"/>
  <c r="J26" i="72"/>
  <c r="J26" i="52"/>
  <c r="J25" i="72"/>
  <c r="J25" i="52" s="1"/>
  <c r="J24" i="72"/>
  <c r="J24" i="52" s="1"/>
  <c r="J23" i="72"/>
  <c r="J23" i="52" s="1"/>
  <c r="J22" i="72"/>
  <c r="J22" i="52"/>
  <c r="J21" i="72"/>
  <c r="J21" i="52" s="1"/>
  <c r="J20" i="72"/>
  <c r="J20" i="52" s="1"/>
  <c r="J19" i="72"/>
  <c r="J19" i="52" s="1"/>
  <c r="J18" i="72"/>
  <c r="J18" i="52"/>
  <c r="J17" i="72"/>
  <c r="J17" i="52" s="1"/>
  <c r="J16" i="72"/>
  <c r="J16" i="52" s="1"/>
  <c r="J15" i="72"/>
  <c r="J15" i="52"/>
  <c r="J14" i="72"/>
  <c r="J14" i="52"/>
  <c r="J13" i="72"/>
  <c r="J13" i="52" s="1"/>
  <c r="J12" i="72"/>
  <c r="J12" i="52" s="1"/>
  <c r="J11" i="72"/>
  <c r="J11" i="52" s="1"/>
  <c r="J10" i="72"/>
  <c r="J10" i="52"/>
  <c r="J9" i="72"/>
  <c r="J9" i="52" s="1"/>
  <c r="J8" i="72"/>
  <c r="J8" i="52" s="1"/>
  <c r="I82" i="50"/>
  <c r="I83" i="50"/>
  <c r="C82" i="50"/>
  <c r="C83" i="50"/>
  <c r="I81" i="50"/>
  <c r="C81" i="50"/>
  <c r="I67" i="50"/>
  <c r="I68" i="50"/>
  <c r="C67" i="50"/>
  <c r="C68" i="50"/>
  <c r="I66" i="50"/>
  <c r="C66" i="50"/>
  <c r="H56" i="50"/>
  <c r="I56" i="50"/>
  <c r="H57" i="50"/>
  <c r="I57" i="50"/>
  <c r="H58" i="50"/>
  <c r="I58" i="50"/>
  <c r="H59" i="50"/>
  <c r="I59" i="50"/>
  <c r="C56" i="50"/>
  <c r="C57" i="50"/>
  <c r="C58" i="50"/>
  <c r="C59" i="50"/>
  <c r="I55" i="50"/>
  <c r="H55" i="50"/>
  <c r="C55" i="50"/>
  <c r="H9" i="50"/>
  <c r="I9" i="50"/>
  <c r="H10" i="50"/>
  <c r="I10" i="50"/>
  <c r="H11" i="50"/>
  <c r="I11" i="50"/>
  <c r="H12" i="50"/>
  <c r="I12" i="50"/>
  <c r="H13" i="50"/>
  <c r="I13" i="50"/>
  <c r="H14" i="50"/>
  <c r="I14" i="50"/>
  <c r="H15" i="50"/>
  <c r="I15" i="50"/>
  <c r="H16" i="50"/>
  <c r="I16" i="50"/>
  <c r="H17" i="50"/>
  <c r="H18" i="50"/>
  <c r="H19" i="50"/>
  <c r="H20" i="50"/>
  <c r="H21" i="50"/>
  <c r="H22" i="50"/>
  <c r="H23" i="50"/>
  <c r="H24" i="50"/>
  <c r="I24" i="50"/>
  <c r="H25" i="50"/>
  <c r="I25" i="50"/>
  <c r="H26" i="50"/>
  <c r="I26" i="50"/>
  <c r="H27" i="50"/>
  <c r="I27" i="50"/>
  <c r="H28" i="50"/>
  <c r="I28" i="50"/>
  <c r="H29" i="50"/>
  <c r="I29" i="50"/>
  <c r="H30" i="50"/>
  <c r="I30" i="50"/>
  <c r="H31" i="50"/>
  <c r="I31" i="50"/>
  <c r="H32" i="50"/>
  <c r="I32" i="50"/>
  <c r="H33" i="50"/>
  <c r="I33" i="50"/>
  <c r="H34" i="50"/>
  <c r="I34" i="50"/>
  <c r="H35" i="50"/>
  <c r="I35" i="50"/>
  <c r="H36" i="50"/>
  <c r="I36" i="50"/>
  <c r="H37" i="50"/>
  <c r="I37" i="50"/>
  <c r="H38" i="50"/>
  <c r="I38" i="50"/>
  <c r="H39" i="50"/>
  <c r="I39" i="50"/>
  <c r="H40" i="50"/>
  <c r="I40" i="50"/>
  <c r="H41" i="50"/>
  <c r="I41" i="50"/>
  <c r="H42" i="50"/>
  <c r="I42" i="50"/>
  <c r="H43" i="50"/>
  <c r="I43" i="50"/>
  <c r="H44" i="50"/>
  <c r="I44" i="50"/>
  <c r="H45" i="50"/>
  <c r="I45" i="50"/>
  <c r="H46" i="50"/>
  <c r="I46" i="50"/>
  <c r="H47" i="50"/>
  <c r="I47" i="50"/>
  <c r="H48" i="50"/>
  <c r="I48" i="50"/>
  <c r="C9" i="50"/>
  <c r="C10" i="50"/>
  <c r="C11" i="50"/>
  <c r="C12" i="50"/>
  <c r="C13" i="50"/>
  <c r="C14" i="50"/>
  <c r="C15" i="50"/>
  <c r="C16" i="50"/>
  <c r="C17" i="50"/>
  <c r="C18" i="50"/>
  <c r="C19" i="50"/>
  <c r="C20" i="50"/>
  <c r="C21" i="50"/>
  <c r="C22" i="50"/>
  <c r="C23" i="50"/>
  <c r="C24" i="50"/>
  <c r="C25" i="50"/>
  <c r="C26" i="50"/>
  <c r="C27" i="50"/>
  <c r="C28" i="50"/>
  <c r="C29" i="50"/>
  <c r="C30" i="50"/>
  <c r="C31" i="50"/>
  <c r="C32" i="50"/>
  <c r="C33" i="50"/>
  <c r="C34" i="50"/>
  <c r="C35" i="50"/>
  <c r="C36" i="50"/>
  <c r="C37" i="50"/>
  <c r="C38" i="50"/>
  <c r="C39" i="50"/>
  <c r="C40" i="50"/>
  <c r="C41" i="50"/>
  <c r="C42" i="50"/>
  <c r="C43" i="50"/>
  <c r="C44" i="50"/>
  <c r="C45" i="50"/>
  <c r="C46" i="50"/>
  <c r="C47" i="50"/>
  <c r="C48" i="50"/>
  <c r="I8" i="50"/>
  <c r="H8" i="50"/>
  <c r="C8" i="50"/>
  <c r="J92" i="71"/>
  <c r="J83" i="50"/>
  <c r="J91" i="71"/>
  <c r="J82" i="50" s="1"/>
  <c r="J90" i="71"/>
  <c r="J81" i="50" s="1"/>
  <c r="J78" i="71"/>
  <c r="J68" i="50"/>
  <c r="J77" i="71"/>
  <c r="J67" i="50"/>
  <c r="J76" i="71"/>
  <c r="J66" i="50" s="1"/>
  <c r="J64" i="71"/>
  <c r="J59" i="50" s="1"/>
  <c r="J63" i="71"/>
  <c r="J58" i="50"/>
  <c r="J62" i="71"/>
  <c r="J57" i="50"/>
  <c r="J61" i="71"/>
  <c r="J56" i="50" s="1"/>
  <c r="J60" i="71"/>
  <c r="J55" i="50" s="1"/>
  <c r="J48" i="71"/>
  <c r="J48" i="50"/>
  <c r="J47" i="71"/>
  <c r="J47" i="50"/>
  <c r="J46" i="71"/>
  <c r="J46" i="50" s="1"/>
  <c r="J45" i="71"/>
  <c r="J45" i="50" s="1"/>
  <c r="J44" i="71"/>
  <c r="J44" i="50"/>
  <c r="J43" i="71"/>
  <c r="J43" i="50"/>
  <c r="J42" i="71"/>
  <c r="J42" i="50" s="1"/>
  <c r="J41" i="71"/>
  <c r="J41" i="50" s="1"/>
  <c r="J40" i="71"/>
  <c r="J40" i="50"/>
  <c r="J39" i="71"/>
  <c r="J39" i="50"/>
  <c r="J38" i="71"/>
  <c r="J38" i="50" s="1"/>
  <c r="J37" i="71"/>
  <c r="J37" i="50" s="1"/>
  <c r="J36" i="71"/>
  <c r="J36" i="50"/>
  <c r="J35" i="71"/>
  <c r="J35" i="50"/>
  <c r="J34" i="71"/>
  <c r="J34" i="50" s="1"/>
  <c r="J33" i="71"/>
  <c r="J33" i="50" s="1"/>
  <c r="J32" i="71"/>
  <c r="J32" i="50"/>
  <c r="J31" i="71"/>
  <c r="J31" i="50"/>
  <c r="J30" i="71"/>
  <c r="J30" i="50" s="1"/>
  <c r="J29" i="71"/>
  <c r="J29" i="50" s="1"/>
  <c r="J28" i="71"/>
  <c r="J28" i="50"/>
  <c r="J27" i="71"/>
  <c r="J27" i="50"/>
  <c r="J26" i="71"/>
  <c r="J26" i="50" s="1"/>
  <c r="J25" i="71"/>
  <c r="J25" i="50" s="1"/>
  <c r="J24" i="71"/>
  <c r="J24" i="50"/>
  <c r="J23" i="71"/>
  <c r="J23" i="50"/>
  <c r="J22" i="71"/>
  <c r="J22" i="50" s="1"/>
  <c r="J21" i="71"/>
  <c r="J21" i="50" s="1"/>
  <c r="J20" i="71"/>
  <c r="J20" i="50"/>
  <c r="J19" i="71"/>
  <c r="J19" i="50"/>
  <c r="K19" i="50"/>
  <c r="L19" i="50" s="1"/>
  <c r="J18" i="71"/>
  <c r="J18" i="50" s="1"/>
  <c r="K18" i="50" s="1"/>
  <c r="L18" i="50" s="1"/>
  <c r="J17" i="71"/>
  <c r="J17" i="50"/>
  <c r="K17" i="50" s="1"/>
  <c r="L17" i="50" s="1"/>
  <c r="J16" i="71"/>
  <c r="J16" i="50" s="1"/>
  <c r="J15" i="71"/>
  <c r="J15" i="50"/>
  <c r="J14" i="71"/>
  <c r="J14" i="50"/>
  <c r="J13" i="71"/>
  <c r="J13" i="50" s="1"/>
  <c r="J12" i="71"/>
  <c r="J12" i="50" s="1"/>
  <c r="J11" i="71"/>
  <c r="J11" i="50"/>
  <c r="J10" i="71"/>
  <c r="J10" i="50"/>
  <c r="J9" i="71"/>
  <c r="J9" i="50" s="1"/>
  <c r="J8" i="71"/>
  <c r="J8" i="50" s="1"/>
  <c r="C82" i="48"/>
  <c r="C83" i="48"/>
  <c r="I82" i="48"/>
  <c r="I83" i="48"/>
  <c r="I81" i="48"/>
  <c r="C81" i="48"/>
  <c r="I67" i="48"/>
  <c r="I68" i="48"/>
  <c r="C67" i="48"/>
  <c r="C68" i="48"/>
  <c r="I66" i="48"/>
  <c r="C66" i="48"/>
  <c r="H56" i="48"/>
  <c r="I56" i="48"/>
  <c r="H57" i="48"/>
  <c r="I57" i="48"/>
  <c r="H58" i="48"/>
  <c r="I58" i="48"/>
  <c r="H59" i="48"/>
  <c r="I59" i="48"/>
  <c r="C56" i="48"/>
  <c r="C57" i="48"/>
  <c r="C58" i="48"/>
  <c r="C59" i="48"/>
  <c r="I55" i="48"/>
  <c r="H55" i="48"/>
  <c r="C55" i="48"/>
  <c r="H9" i="48"/>
  <c r="I9" i="48"/>
  <c r="H10" i="48"/>
  <c r="I10" i="48"/>
  <c r="H11" i="48"/>
  <c r="I11" i="48"/>
  <c r="H12" i="48"/>
  <c r="I12" i="48"/>
  <c r="H13" i="48"/>
  <c r="I13" i="48"/>
  <c r="H14" i="48"/>
  <c r="I14" i="48"/>
  <c r="H15" i="48"/>
  <c r="I15" i="48"/>
  <c r="H16" i="48"/>
  <c r="I16" i="48"/>
  <c r="H17" i="48"/>
  <c r="I17" i="48"/>
  <c r="H18" i="48"/>
  <c r="I18" i="48"/>
  <c r="H19" i="48"/>
  <c r="I19" i="48"/>
  <c r="H20" i="48"/>
  <c r="I20" i="48"/>
  <c r="H21" i="48"/>
  <c r="I21" i="48"/>
  <c r="H22" i="48"/>
  <c r="I22" i="48"/>
  <c r="H23" i="48"/>
  <c r="I23" i="48"/>
  <c r="H24" i="48"/>
  <c r="I24" i="48"/>
  <c r="H25" i="48"/>
  <c r="I25" i="48"/>
  <c r="H26" i="48"/>
  <c r="I26" i="48"/>
  <c r="H27" i="48"/>
  <c r="I27" i="48"/>
  <c r="H28" i="48"/>
  <c r="I28" i="48"/>
  <c r="H29" i="48"/>
  <c r="I29" i="48"/>
  <c r="H30" i="48"/>
  <c r="I30" i="48"/>
  <c r="H31" i="48"/>
  <c r="I31" i="48"/>
  <c r="H32" i="48"/>
  <c r="I32" i="48"/>
  <c r="H33" i="48"/>
  <c r="I33" i="48"/>
  <c r="H34" i="48"/>
  <c r="I34" i="48"/>
  <c r="H35" i="48"/>
  <c r="I35" i="48"/>
  <c r="H36" i="48"/>
  <c r="I36" i="48"/>
  <c r="H37" i="48"/>
  <c r="I37" i="48"/>
  <c r="H38" i="48"/>
  <c r="I38" i="48"/>
  <c r="H39" i="48"/>
  <c r="I39" i="48"/>
  <c r="H40" i="48"/>
  <c r="I40" i="48"/>
  <c r="H41" i="48"/>
  <c r="I41" i="48"/>
  <c r="H42" i="48"/>
  <c r="I42" i="48"/>
  <c r="H43" i="48"/>
  <c r="I43" i="48"/>
  <c r="H44" i="48"/>
  <c r="I44" i="48"/>
  <c r="H45" i="48"/>
  <c r="I45" i="48"/>
  <c r="H46" i="48"/>
  <c r="I46" i="48"/>
  <c r="H47" i="48"/>
  <c r="I47" i="48"/>
  <c r="H48" i="48"/>
  <c r="I48" i="48"/>
  <c r="C48" i="48"/>
  <c r="C9" i="48"/>
  <c r="C10" i="48"/>
  <c r="C11" i="48"/>
  <c r="C12" i="48"/>
  <c r="C13" i="48"/>
  <c r="C14" i="48"/>
  <c r="C15" i="48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41" i="48"/>
  <c r="C42" i="48"/>
  <c r="C43" i="48"/>
  <c r="C44" i="48"/>
  <c r="C45" i="48"/>
  <c r="C46" i="48"/>
  <c r="C47" i="48"/>
  <c r="I8" i="48"/>
  <c r="H8" i="48"/>
  <c r="C8" i="48"/>
  <c r="J92" i="70"/>
  <c r="J83" i="48" s="1"/>
  <c r="J91" i="70"/>
  <c r="J82" i="48" s="1"/>
  <c r="J90" i="70"/>
  <c r="J81" i="48"/>
  <c r="J78" i="70"/>
  <c r="J68" i="48"/>
  <c r="J77" i="70"/>
  <c r="J67" i="48" s="1"/>
  <c r="J76" i="70"/>
  <c r="J66" i="48" s="1"/>
  <c r="J64" i="70"/>
  <c r="J59" i="48"/>
  <c r="J63" i="70"/>
  <c r="J58" i="48" s="1"/>
  <c r="J62" i="70"/>
  <c r="J57" i="48" s="1"/>
  <c r="J61" i="70"/>
  <c r="J56" i="48" s="1"/>
  <c r="J60" i="70"/>
  <c r="J55" i="48"/>
  <c r="J48" i="70"/>
  <c r="J48" i="48"/>
  <c r="J47" i="70"/>
  <c r="J47" i="48" s="1"/>
  <c r="J46" i="70"/>
  <c r="J46" i="48" s="1"/>
  <c r="J45" i="70"/>
  <c r="J45" i="48"/>
  <c r="J44" i="70"/>
  <c r="J44" i="48" s="1"/>
  <c r="J43" i="70"/>
  <c r="J43" i="48" s="1"/>
  <c r="J42" i="70"/>
  <c r="J42" i="48" s="1"/>
  <c r="J41" i="70"/>
  <c r="J41" i="48"/>
  <c r="J40" i="70"/>
  <c r="J40" i="48"/>
  <c r="J39" i="70"/>
  <c r="J39" i="48" s="1"/>
  <c r="J38" i="70"/>
  <c r="J38" i="48" s="1"/>
  <c r="J37" i="70"/>
  <c r="J37" i="48"/>
  <c r="J36" i="70"/>
  <c r="J36" i="48" s="1"/>
  <c r="J35" i="70"/>
  <c r="J35" i="48" s="1"/>
  <c r="J34" i="70"/>
  <c r="J34" i="48" s="1"/>
  <c r="J33" i="70"/>
  <c r="J33" i="48"/>
  <c r="J32" i="70"/>
  <c r="J32" i="48"/>
  <c r="J31" i="70"/>
  <c r="J31" i="48" s="1"/>
  <c r="J30" i="70"/>
  <c r="J30" i="48" s="1"/>
  <c r="J29" i="70"/>
  <c r="J29" i="48"/>
  <c r="J28" i="70"/>
  <c r="J28" i="48" s="1"/>
  <c r="J27" i="70"/>
  <c r="J27" i="48" s="1"/>
  <c r="J26" i="70"/>
  <c r="J26" i="48" s="1"/>
  <c r="J25" i="70"/>
  <c r="J25" i="48"/>
  <c r="J24" i="70"/>
  <c r="J24" i="48"/>
  <c r="J23" i="70"/>
  <c r="J23" i="48" s="1"/>
  <c r="J22" i="70"/>
  <c r="J22" i="48" s="1"/>
  <c r="J21" i="70"/>
  <c r="J21" i="48"/>
  <c r="J20" i="70"/>
  <c r="J20" i="48" s="1"/>
  <c r="J19" i="70"/>
  <c r="J19" i="48" s="1"/>
  <c r="J18" i="70"/>
  <c r="J18" i="48" s="1"/>
  <c r="J17" i="70"/>
  <c r="J17" i="48"/>
  <c r="J16" i="70"/>
  <c r="J16" i="48"/>
  <c r="J15" i="70"/>
  <c r="J15" i="48" s="1"/>
  <c r="J14" i="70"/>
  <c r="J14" i="48" s="1"/>
  <c r="J13" i="70"/>
  <c r="J13" i="48"/>
  <c r="J12" i="70"/>
  <c r="J12" i="48" s="1"/>
  <c r="J11" i="70"/>
  <c r="J11" i="48" s="1"/>
  <c r="J10" i="70"/>
  <c r="J10" i="48" s="1"/>
  <c r="J9" i="70"/>
  <c r="J9" i="48"/>
  <c r="J8" i="70"/>
  <c r="J8" i="48"/>
  <c r="G37" i="49"/>
  <c r="I82" i="46"/>
  <c r="I83" i="46"/>
  <c r="C82" i="46"/>
  <c r="C83" i="46"/>
  <c r="I81" i="46"/>
  <c r="C81" i="46"/>
  <c r="I67" i="46"/>
  <c r="I68" i="46"/>
  <c r="C67" i="46"/>
  <c r="C68" i="46"/>
  <c r="I66" i="46"/>
  <c r="C66" i="46"/>
  <c r="H56" i="46"/>
  <c r="I56" i="46"/>
  <c r="H57" i="46"/>
  <c r="I57" i="46"/>
  <c r="H58" i="46"/>
  <c r="I58" i="46"/>
  <c r="H59" i="46"/>
  <c r="I59" i="46"/>
  <c r="C56" i="46"/>
  <c r="C57" i="46"/>
  <c r="C58" i="46"/>
  <c r="C59" i="46"/>
  <c r="I55" i="46"/>
  <c r="H55" i="46"/>
  <c r="C55" i="46"/>
  <c r="H9" i="46"/>
  <c r="I9" i="46"/>
  <c r="H10" i="46"/>
  <c r="I10" i="46"/>
  <c r="H11" i="46"/>
  <c r="I11" i="46"/>
  <c r="H12" i="46"/>
  <c r="I12" i="46"/>
  <c r="H13" i="46"/>
  <c r="I13" i="46"/>
  <c r="H14" i="46"/>
  <c r="I14" i="46"/>
  <c r="H15" i="46"/>
  <c r="I15" i="46"/>
  <c r="H16" i="46"/>
  <c r="I16" i="46"/>
  <c r="H17" i="46"/>
  <c r="I17" i="46"/>
  <c r="H18" i="46"/>
  <c r="I18" i="46"/>
  <c r="H19" i="46"/>
  <c r="I19" i="46"/>
  <c r="H20" i="46"/>
  <c r="I20" i="46"/>
  <c r="H21" i="46"/>
  <c r="I21" i="46"/>
  <c r="H22" i="46"/>
  <c r="I22" i="46"/>
  <c r="H23" i="46"/>
  <c r="I23" i="46"/>
  <c r="H24" i="46"/>
  <c r="I24" i="46"/>
  <c r="H25" i="46"/>
  <c r="I25" i="46"/>
  <c r="H26" i="46"/>
  <c r="I26" i="46"/>
  <c r="H27" i="46"/>
  <c r="I27" i="46"/>
  <c r="H28" i="46"/>
  <c r="I28" i="46"/>
  <c r="H29" i="46"/>
  <c r="I29" i="46"/>
  <c r="H30" i="46"/>
  <c r="I30" i="46"/>
  <c r="H31" i="46"/>
  <c r="I31" i="46"/>
  <c r="H32" i="46"/>
  <c r="I32" i="46"/>
  <c r="H33" i="46"/>
  <c r="I33" i="46"/>
  <c r="H34" i="46"/>
  <c r="I34" i="46"/>
  <c r="H35" i="46"/>
  <c r="I35" i="46"/>
  <c r="H36" i="46"/>
  <c r="I36" i="46"/>
  <c r="H37" i="46"/>
  <c r="I37" i="46"/>
  <c r="H38" i="46"/>
  <c r="I38" i="46"/>
  <c r="H39" i="46"/>
  <c r="I39" i="46"/>
  <c r="H40" i="46"/>
  <c r="I40" i="46"/>
  <c r="H41" i="46"/>
  <c r="I41" i="46"/>
  <c r="H42" i="46"/>
  <c r="I42" i="46"/>
  <c r="H43" i="46"/>
  <c r="I43" i="46"/>
  <c r="H44" i="46"/>
  <c r="I44" i="46"/>
  <c r="H45" i="46"/>
  <c r="I45" i="46"/>
  <c r="H46" i="46"/>
  <c r="I46" i="46"/>
  <c r="H47" i="46"/>
  <c r="I47" i="46"/>
  <c r="H48" i="46"/>
  <c r="I48" i="46"/>
  <c r="C9" i="46"/>
  <c r="C10" i="46"/>
  <c r="C11" i="46"/>
  <c r="C12" i="46"/>
  <c r="C13" i="46"/>
  <c r="C14" i="46"/>
  <c r="C15" i="46"/>
  <c r="C16" i="46"/>
  <c r="C17" i="46"/>
  <c r="C18" i="46"/>
  <c r="C19" i="46"/>
  <c r="C20" i="46"/>
  <c r="C21" i="46"/>
  <c r="C22" i="46"/>
  <c r="C23" i="46"/>
  <c r="C24" i="46"/>
  <c r="C25" i="46"/>
  <c r="C26" i="46"/>
  <c r="C27" i="46"/>
  <c r="C28" i="46"/>
  <c r="C29" i="46"/>
  <c r="C30" i="46"/>
  <c r="C31" i="46"/>
  <c r="C32" i="46"/>
  <c r="C33" i="46"/>
  <c r="C34" i="46"/>
  <c r="C35" i="46"/>
  <c r="C36" i="46"/>
  <c r="C37" i="46"/>
  <c r="C38" i="46"/>
  <c r="C39" i="46"/>
  <c r="C40" i="46"/>
  <c r="C41" i="46"/>
  <c r="C42" i="46"/>
  <c r="C43" i="46"/>
  <c r="C44" i="46"/>
  <c r="C45" i="46"/>
  <c r="C46" i="46"/>
  <c r="C47" i="46"/>
  <c r="C48" i="46"/>
  <c r="I8" i="46"/>
  <c r="H8" i="46"/>
  <c r="C8" i="46"/>
  <c r="J92" i="69"/>
  <c r="J83" i="46" s="1"/>
  <c r="J91" i="69"/>
  <c r="J82" i="46" s="1"/>
  <c r="J90" i="69"/>
  <c r="J81" i="46" s="1"/>
  <c r="J78" i="69"/>
  <c r="J68" i="46" s="1"/>
  <c r="J77" i="69"/>
  <c r="J67" i="46" s="1"/>
  <c r="J76" i="69"/>
  <c r="J66" i="46" s="1"/>
  <c r="J64" i="69"/>
  <c r="J59" i="46" s="1"/>
  <c r="J63" i="69"/>
  <c r="J58" i="46"/>
  <c r="J62" i="69"/>
  <c r="J57" i="46"/>
  <c r="J61" i="69"/>
  <c r="J56" i="46" s="1"/>
  <c r="J60" i="69"/>
  <c r="J55" i="46" s="1"/>
  <c r="J48" i="69"/>
  <c r="J48" i="46" s="1"/>
  <c r="J47" i="69"/>
  <c r="J47" i="46"/>
  <c r="J46" i="69"/>
  <c r="J46" i="46" s="1"/>
  <c r="J45" i="69"/>
  <c r="J45" i="46" s="1"/>
  <c r="J44" i="69"/>
  <c r="J44" i="46" s="1"/>
  <c r="J43" i="69"/>
  <c r="J43" i="46" s="1"/>
  <c r="J42" i="69"/>
  <c r="J42" i="46" s="1"/>
  <c r="J41" i="69"/>
  <c r="J41" i="46" s="1"/>
  <c r="J40" i="69"/>
  <c r="J40" i="46"/>
  <c r="J39" i="69"/>
  <c r="J39" i="46" s="1"/>
  <c r="J38" i="69"/>
  <c r="J38" i="46" s="1"/>
  <c r="J37" i="69"/>
  <c r="J37" i="46" s="1"/>
  <c r="J36" i="69"/>
  <c r="J36" i="46"/>
  <c r="J35" i="69"/>
  <c r="J35" i="46" s="1"/>
  <c r="J34" i="69"/>
  <c r="J34" i="46" s="1"/>
  <c r="J33" i="69"/>
  <c r="J33" i="46" s="1"/>
  <c r="J32" i="69"/>
  <c r="J32" i="46" s="1"/>
  <c r="J31" i="69"/>
  <c r="J31" i="46"/>
  <c r="J30" i="69"/>
  <c r="J30" i="46" s="1"/>
  <c r="J29" i="69"/>
  <c r="J29" i="46" s="1"/>
  <c r="J28" i="69"/>
  <c r="J28" i="46" s="1"/>
  <c r="J27" i="69"/>
  <c r="J27" i="46" s="1"/>
  <c r="J26" i="69"/>
  <c r="J26" i="46" s="1"/>
  <c r="J25" i="69"/>
  <c r="J25" i="46" s="1"/>
  <c r="J24" i="69"/>
  <c r="J24" i="46" s="1"/>
  <c r="J23" i="69"/>
  <c r="J23" i="46" s="1"/>
  <c r="J22" i="69"/>
  <c r="J22" i="46" s="1"/>
  <c r="J21" i="69"/>
  <c r="J21" i="46" s="1"/>
  <c r="J20" i="69"/>
  <c r="J20" i="46"/>
  <c r="J19" i="69"/>
  <c r="J19" i="46"/>
  <c r="J18" i="69"/>
  <c r="J18" i="46" s="1"/>
  <c r="J17" i="69"/>
  <c r="J17" i="46" s="1"/>
  <c r="J16" i="69"/>
  <c r="J16" i="46" s="1"/>
  <c r="J15" i="69"/>
  <c r="J15" i="46"/>
  <c r="J14" i="69"/>
  <c r="J14" i="46" s="1"/>
  <c r="J13" i="69"/>
  <c r="J13" i="46" s="1"/>
  <c r="J12" i="69"/>
  <c r="J12" i="46" s="1"/>
  <c r="J11" i="69"/>
  <c r="J11" i="46" s="1"/>
  <c r="J10" i="69"/>
  <c r="J10" i="46" s="1"/>
  <c r="J9" i="69"/>
  <c r="J9" i="46" s="1"/>
  <c r="J8" i="69"/>
  <c r="J8" i="46"/>
  <c r="I142" i="44"/>
  <c r="I143" i="44"/>
  <c r="C142" i="44"/>
  <c r="C143" i="44"/>
  <c r="I141" i="44"/>
  <c r="C141" i="44"/>
  <c r="I127" i="44"/>
  <c r="I128" i="44"/>
  <c r="C127" i="44"/>
  <c r="C128" i="44"/>
  <c r="I126" i="44"/>
  <c r="C126" i="44"/>
  <c r="H116" i="44"/>
  <c r="I116" i="44"/>
  <c r="H117" i="44"/>
  <c r="I117" i="44"/>
  <c r="H118" i="44"/>
  <c r="I118" i="44"/>
  <c r="H119" i="44"/>
  <c r="I119" i="44"/>
  <c r="C116" i="44"/>
  <c r="C117" i="44"/>
  <c r="C118" i="44"/>
  <c r="C119" i="44"/>
  <c r="I115" i="44"/>
  <c r="H115" i="44"/>
  <c r="C115" i="44"/>
  <c r="H9" i="44"/>
  <c r="I9" i="44"/>
  <c r="H10" i="44"/>
  <c r="I10" i="44"/>
  <c r="H11" i="44"/>
  <c r="I11" i="44"/>
  <c r="H12" i="44"/>
  <c r="I12" i="44"/>
  <c r="H13" i="44"/>
  <c r="I13" i="44"/>
  <c r="H14" i="44"/>
  <c r="I14" i="44"/>
  <c r="H15" i="44"/>
  <c r="I15" i="44"/>
  <c r="H16" i="44"/>
  <c r="I16" i="44"/>
  <c r="H17" i="44"/>
  <c r="I17" i="44"/>
  <c r="H18" i="44"/>
  <c r="I18" i="44"/>
  <c r="H19" i="44"/>
  <c r="I19" i="44"/>
  <c r="H20" i="44"/>
  <c r="I20" i="44"/>
  <c r="H21" i="44"/>
  <c r="I21" i="44"/>
  <c r="H22" i="44"/>
  <c r="I22" i="44"/>
  <c r="H23" i="44"/>
  <c r="I23" i="44"/>
  <c r="H24" i="44"/>
  <c r="I24" i="44"/>
  <c r="H25" i="44"/>
  <c r="I25" i="44"/>
  <c r="H26" i="44"/>
  <c r="I26" i="44"/>
  <c r="H27" i="44"/>
  <c r="I27" i="44"/>
  <c r="H28" i="44"/>
  <c r="I28" i="44"/>
  <c r="H29" i="44"/>
  <c r="I29" i="44"/>
  <c r="H30" i="44"/>
  <c r="I30" i="44"/>
  <c r="H31" i="44"/>
  <c r="I31" i="44"/>
  <c r="H32" i="44"/>
  <c r="I32" i="44"/>
  <c r="H33" i="44"/>
  <c r="I33" i="44"/>
  <c r="H34" i="44"/>
  <c r="I34" i="44"/>
  <c r="H35" i="44"/>
  <c r="I35" i="44"/>
  <c r="H36" i="44"/>
  <c r="I36" i="44"/>
  <c r="H37" i="44"/>
  <c r="I37" i="44"/>
  <c r="H38" i="44"/>
  <c r="I38" i="44"/>
  <c r="H39" i="44"/>
  <c r="I39" i="44"/>
  <c r="H40" i="44"/>
  <c r="I40" i="44"/>
  <c r="H41" i="44"/>
  <c r="I41" i="44"/>
  <c r="H42" i="44"/>
  <c r="I42" i="44"/>
  <c r="H43" i="44"/>
  <c r="I43" i="44"/>
  <c r="H44" i="44"/>
  <c r="I44" i="44"/>
  <c r="H45" i="44"/>
  <c r="I45" i="44"/>
  <c r="H46" i="44"/>
  <c r="I46" i="44"/>
  <c r="H47" i="44"/>
  <c r="I47" i="44"/>
  <c r="H48" i="44"/>
  <c r="I48" i="44"/>
  <c r="H49" i="44"/>
  <c r="I49" i="44"/>
  <c r="H50" i="44"/>
  <c r="I50" i="44"/>
  <c r="H51" i="44"/>
  <c r="I51" i="44"/>
  <c r="H52" i="44"/>
  <c r="I52" i="44"/>
  <c r="H53" i="44"/>
  <c r="I53" i="44"/>
  <c r="H54" i="44"/>
  <c r="I54" i="44"/>
  <c r="H55" i="44"/>
  <c r="I55" i="44"/>
  <c r="H56" i="44"/>
  <c r="I56" i="44"/>
  <c r="H57" i="44"/>
  <c r="I57" i="44"/>
  <c r="H58" i="44"/>
  <c r="I58" i="44"/>
  <c r="H59" i="44"/>
  <c r="I59" i="44"/>
  <c r="H60" i="44"/>
  <c r="I60" i="44"/>
  <c r="H61" i="44"/>
  <c r="I61" i="44"/>
  <c r="H62" i="44"/>
  <c r="I62" i="44"/>
  <c r="H63" i="44"/>
  <c r="I63" i="44"/>
  <c r="H64" i="44"/>
  <c r="I64" i="44"/>
  <c r="H65" i="44"/>
  <c r="I65" i="44"/>
  <c r="H66" i="44"/>
  <c r="I66" i="44"/>
  <c r="H67" i="44"/>
  <c r="I67" i="44"/>
  <c r="H68" i="44"/>
  <c r="I68" i="44"/>
  <c r="H69" i="44"/>
  <c r="I69" i="44"/>
  <c r="H70" i="44"/>
  <c r="I70" i="44"/>
  <c r="H71" i="44"/>
  <c r="I71" i="44"/>
  <c r="H72" i="44"/>
  <c r="I72" i="44"/>
  <c r="H73" i="44"/>
  <c r="I73" i="44"/>
  <c r="H74" i="44"/>
  <c r="I74" i="44"/>
  <c r="H75" i="44"/>
  <c r="I75" i="44"/>
  <c r="H76" i="44"/>
  <c r="I76" i="44"/>
  <c r="H77" i="44"/>
  <c r="I77" i="44"/>
  <c r="H78" i="44"/>
  <c r="I78" i="44"/>
  <c r="H79" i="44"/>
  <c r="I79" i="44"/>
  <c r="H80" i="44"/>
  <c r="I80" i="44"/>
  <c r="H81" i="44"/>
  <c r="I81" i="44"/>
  <c r="H82" i="44"/>
  <c r="I82" i="44"/>
  <c r="H83" i="44"/>
  <c r="I83" i="44"/>
  <c r="H84" i="44"/>
  <c r="I84" i="44"/>
  <c r="H85" i="44"/>
  <c r="I85" i="44"/>
  <c r="H86" i="44"/>
  <c r="I86" i="44"/>
  <c r="H87" i="44"/>
  <c r="I87" i="44"/>
  <c r="H88" i="44"/>
  <c r="I88" i="44"/>
  <c r="H89" i="44"/>
  <c r="I89" i="44"/>
  <c r="H90" i="44"/>
  <c r="I90" i="44"/>
  <c r="H91" i="44"/>
  <c r="I91" i="44"/>
  <c r="H92" i="44"/>
  <c r="I92" i="44"/>
  <c r="H93" i="44"/>
  <c r="I93" i="44"/>
  <c r="H94" i="44"/>
  <c r="I94" i="44"/>
  <c r="H95" i="44"/>
  <c r="I95" i="44"/>
  <c r="H96" i="44"/>
  <c r="I96" i="44"/>
  <c r="H97" i="44"/>
  <c r="I97" i="44"/>
  <c r="H98" i="44"/>
  <c r="I98" i="44"/>
  <c r="H99" i="44"/>
  <c r="I99" i="44"/>
  <c r="H100" i="44"/>
  <c r="I100" i="44"/>
  <c r="H101" i="44"/>
  <c r="I101" i="44"/>
  <c r="H102" i="44"/>
  <c r="I102" i="44"/>
  <c r="H103" i="44"/>
  <c r="I103" i="44"/>
  <c r="H104" i="44"/>
  <c r="I104" i="44"/>
  <c r="H105" i="44"/>
  <c r="I105" i="44"/>
  <c r="H106" i="44"/>
  <c r="I106" i="44"/>
  <c r="H107" i="44"/>
  <c r="I107" i="44"/>
  <c r="H108" i="44"/>
  <c r="I108" i="44"/>
  <c r="C9" i="44"/>
  <c r="C10" i="44"/>
  <c r="C11" i="44"/>
  <c r="C12" i="44"/>
  <c r="C13" i="44"/>
  <c r="C14" i="44"/>
  <c r="C15" i="44"/>
  <c r="C16" i="44"/>
  <c r="C17" i="44"/>
  <c r="C18" i="44"/>
  <c r="C19" i="44"/>
  <c r="C20" i="44"/>
  <c r="C21" i="44"/>
  <c r="C22" i="44"/>
  <c r="C23" i="44"/>
  <c r="C24" i="44"/>
  <c r="C25" i="44"/>
  <c r="C26" i="44"/>
  <c r="C27" i="44"/>
  <c r="C28" i="44"/>
  <c r="C29" i="44"/>
  <c r="C30" i="44"/>
  <c r="C31" i="44"/>
  <c r="C33" i="44"/>
  <c r="C34" i="44"/>
  <c r="C35" i="44"/>
  <c r="C36" i="44"/>
  <c r="C37" i="44"/>
  <c r="C38" i="44"/>
  <c r="C39" i="44"/>
  <c r="C40" i="44"/>
  <c r="C41" i="44"/>
  <c r="C42" i="44"/>
  <c r="C43" i="44"/>
  <c r="C44" i="44"/>
  <c r="C45" i="44"/>
  <c r="C46" i="44"/>
  <c r="C47" i="44"/>
  <c r="C48" i="44"/>
  <c r="C49" i="44"/>
  <c r="C50" i="44"/>
  <c r="C51" i="44"/>
  <c r="C52" i="44"/>
  <c r="C53" i="44"/>
  <c r="C54" i="44"/>
  <c r="C55" i="44"/>
  <c r="C56" i="44"/>
  <c r="C57" i="44"/>
  <c r="C58" i="44"/>
  <c r="C59" i="44"/>
  <c r="C60" i="44"/>
  <c r="C61" i="44"/>
  <c r="C62" i="44"/>
  <c r="C63" i="44"/>
  <c r="C64" i="44"/>
  <c r="C65" i="44"/>
  <c r="C66" i="44"/>
  <c r="C67" i="44"/>
  <c r="C68" i="44"/>
  <c r="C69" i="44"/>
  <c r="C70" i="44"/>
  <c r="C71" i="44"/>
  <c r="C72" i="44"/>
  <c r="C73" i="44"/>
  <c r="C74" i="44"/>
  <c r="C75" i="44"/>
  <c r="C76" i="44"/>
  <c r="C77" i="44"/>
  <c r="C78" i="44"/>
  <c r="C79" i="44"/>
  <c r="C80" i="44"/>
  <c r="C81" i="44"/>
  <c r="C82" i="44"/>
  <c r="C83" i="44"/>
  <c r="C84" i="44"/>
  <c r="C85" i="44"/>
  <c r="C86" i="44"/>
  <c r="C87" i="44"/>
  <c r="C88" i="44"/>
  <c r="C89" i="44"/>
  <c r="C90" i="44"/>
  <c r="C91" i="44"/>
  <c r="C92" i="44"/>
  <c r="C93" i="44"/>
  <c r="C94" i="44"/>
  <c r="C95" i="44"/>
  <c r="C96" i="44"/>
  <c r="C97" i="44"/>
  <c r="C98" i="44"/>
  <c r="C99" i="44"/>
  <c r="C100" i="44"/>
  <c r="C101" i="44"/>
  <c r="C102" i="44"/>
  <c r="C103" i="44"/>
  <c r="C104" i="44"/>
  <c r="C105" i="44"/>
  <c r="C106" i="44"/>
  <c r="C107" i="44"/>
  <c r="C108" i="44"/>
  <c r="I8" i="44"/>
  <c r="H8" i="44"/>
  <c r="C8" i="44"/>
  <c r="J152" i="68"/>
  <c r="J143" i="44" s="1"/>
  <c r="J151" i="68"/>
  <c r="J142" i="44" s="1"/>
  <c r="J150" i="68"/>
  <c r="J141" i="44"/>
  <c r="J138" i="68"/>
  <c r="J128" i="44" s="1"/>
  <c r="J137" i="68"/>
  <c r="J127" i="44" s="1"/>
  <c r="J136" i="68"/>
  <c r="J126" i="44" s="1"/>
  <c r="J124" i="68"/>
  <c r="J119" i="44"/>
  <c r="J123" i="68"/>
  <c r="J118" i="44" s="1"/>
  <c r="J122" i="68"/>
  <c r="J117" i="44" s="1"/>
  <c r="J121" i="68"/>
  <c r="J116" i="44" s="1"/>
  <c r="J120" i="68"/>
  <c r="J115" i="44"/>
  <c r="J108" i="68"/>
  <c r="J108" i="44" s="1"/>
  <c r="J107" i="68"/>
  <c r="J107" i="44" s="1"/>
  <c r="J106" i="68"/>
  <c r="J106" i="44" s="1"/>
  <c r="J105" i="68"/>
  <c r="J105" i="44"/>
  <c r="J104" i="68"/>
  <c r="J104" i="44" s="1"/>
  <c r="J103" i="68"/>
  <c r="J103" i="44" s="1"/>
  <c r="J102" i="68"/>
  <c r="J102" i="44" s="1"/>
  <c r="J101" i="68"/>
  <c r="J101" i="44"/>
  <c r="J100" i="68"/>
  <c r="J100" i="44" s="1"/>
  <c r="J99" i="68"/>
  <c r="J99" i="44" s="1"/>
  <c r="J98" i="68"/>
  <c r="J98" i="44" s="1"/>
  <c r="J97" i="68"/>
  <c r="J97" i="44"/>
  <c r="J96" i="68"/>
  <c r="J96" i="44" s="1"/>
  <c r="J95" i="68"/>
  <c r="J95" i="44" s="1"/>
  <c r="J94" i="68"/>
  <c r="J94" i="44" s="1"/>
  <c r="J93" i="68"/>
  <c r="J93" i="44"/>
  <c r="J92" i="68"/>
  <c r="J92" i="44" s="1"/>
  <c r="J91" i="68"/>
  <c r="J91" i="44" s="1"/>
  <c r="J90" i="68"/>
  <c r="J90" i="44" s="1"/>
  <c r="J89" i="68"/>
  <c r="J89" i="44"/>
  <c r="J88" i="68"/>
  <c r="J88" i="44" s="1"/>
  <c r="J87" i="68"/>
  <c r="J87" i="44" s="1"/>
  <c r="J86" i="68"/>
  <c r="J86" i="44" s="1"/>
  <c r="J85" i="68"/>
  <c r="J85" i="44"/>
  <c r="J84" i="68"/>
  <c r="J84" i="44" s="1"/>
  <c r="J83" i="68"/>
  <c r="J83" i="44" s="1"/>
  <c r="J82" i="68"/>
  <c r="J82" i="44" s="1"/>
  <c r="J81" i="68"/>
  <c r="J81" i="44"/>
  <c r="J80" i="68"/>
  <c r="J80" i="44" s="1"/>
  <c r="J79" i="68"/>
  <c r="J79" i="44" s="1"/>
  <c r="J78" i="68"/>
  <c r="J78" i="44" s="1"/>
  <c r="J77" i="68"/>
  <c r="J77" i="44"/>
  <c r="J76" i="68"/>
  <c r="J76" i="44" s="1"/>
  <c r="J75" i="68"/>
  <c r="J75" i="44" s="1"/>
  <c r="J74" i="68"/>
  <c r="J74" i="44" s="1"/>
  <c r="J73" i="68"/>
  <c r="J73" i="44"/>
  <c r="J72" i="68"/>
  <c r="J72" i="44" s="1"/>
  <c r="J71" i="68"/>
  <c r="J71" i="44" s="1"/>
  <c r="J70" i="68"/>
  <c r="J70" i="44" s="1"/>
  <c r="J69" i="68"/>
  <c r="J69" i="44"/>
  <c r="J68" i="68"/>
  <c r="J68" i="44" s="1"/>
  <c r="J67" i="68"/>
  <c r="J67" i="44" s="1"/>
  <c r="J66" i="68"/>
  <c r="J66" i="44" s="1"/>
  <c r="J65" i="68"/>
  <c r="J65" i="44"/>
  <c r="J64" i="68"/>
  <c r="J64" i="44" s="1"/>
  <c r="J63" i="68"/>
  <c r="J63" i="44" s="1"/>
  <c r="J62" i="68"/>
  <c r="J62" i="44" s="1"/>
  <c r="J61" i="68"/>
  <c r="J61" i="44"/>
  <c r="J60" i="68"/>
  <c r="J60" i="44" s="1"/>
  <c r="J59" i="68"/>
  <c r="J59" i="44" s="1"/>
  <c r="J58" i="68"/>
  <c r="J58" i="44" s="1"/>
  <c r="J57" i="68"/>
  <c r="J57" i="44"/>
  <c r="J56" i="68"/>
  <c r="J56" i="44" s="1"/>
  <c r="J55" i="68"/>
  <c r="J55" i="44" s="1"/>
  <c r="J54" i="68"/>
  <c r="J54" i="44" s="1"/>
  <c r="J53" i="68"/>
  <c r="J53" i="44"/>
  <c r="J52" i="68"/>
  <c r="J52" i="44" s="1"/>
  <c r="J51" i="68"/>
  <c r="J51" i="44" s="1"/>
  <c r="J50" i="68"/>
  <c r="J50" i="44" s="1"/>
  <c r="J49" i="68"/>
  <c r="J49" i="44"/>
  <c r="J48" i="68"/>
  <c r="J48" i="44" s="1"/>
  <c r="J47" i="68"/>
  <c r="J47" i="44" s="1"/>
  <c r="J46" i="68"/>
  <c r="J46" i="44" s="1"/>
  <c r="J45" i="68"/>
  <c r="J45" i="44"/>
  <c r="J44" i="68"/>
  <c r="J44" i="44" s="1"/>
  <c r="J43" i="68"/>
  <c r="J43" i="44" s="1"/>
  <c r="J42" i="68"/>
  <c r="J42" i="44" s="1"/>
  <c r="J41" i="68"/>
  <c r="J41" i="44"/>
  <c r="J40" i="68"/>
  <c r="J40" i="44" s="1"/>
  <c r="J39" i="68"/>
  <c r="J39" i="44" s="1"/>
  <c r="J38" i="68"/>
  <c r="J38" i="44" s="1"/>
  <c r="J37" i="68"/>
  <c r="J37" i="44"/>
  <c r="J36" i="68"/>
  <c r="J36" i="44" s="1"/>
  <c r="J35" i="68"/>
  <c r="J35" i="44" s="1"/>
  <c r="J34" i="68"/>
  <c r="J34" i="44" s="1"/>
  <c r="J33" i="68"/>
  <c r="J33" i="44"/>
  <c r="J32" i="68"/>
  <c r="J32" i="44" s="1"/>
  <c r="J31" i="68"/>
  <c r="J31" i="44" s="1"/>
  <c r="J30" i="68"/>
  <c r="J30" i="44" s="1"/>
  <c r="J29" i="68"/>
  <c r="J29" i="44"/>
  <c r="J28" i="68"/>
  <c r="J28" i="44" s="1"/>
  <c r="J27" i="68"/>
  <c r="J27" i="44" s="1"/>
  <c r="J26" i="68"/>
  <c r="J26" i="44" s="1"/>
  <c r="J25" i="68"/>
  <c r="J25" i="44"/>
  <c r="J24" i="68"/>
  <c r="J24" i="44" s="1"/>
  <c r="J23" i="68"/>
  <c r="J23" i="44" s="1"/>
  <c r="J22" i="68"/>
  <c r="J22" i="44" s="1"/>
  <c r="J21" i="68"/>
  <c r="J21" i="44"/>
  <c r="J20" i="68"/>
  <c r="J20" i="44" s="1"/>
  <c r="J19" i="68"/>
  <c r="J19" i="44" s="1"/>
  <c r="J18" i="68"/>
  <c r="J18" i="44" s="1"/>
  <c r="J17" i="68"/>
  <c r="J17" i="44"/>
  <c r="J16" i="68"/>
  <c r="J16" i="44" s="1"/>
  <c r="J15" i="68"/>
  <c r="J15" i="44" s="1"/>
  <c r="J14" i="68"/>
  <c r="J14" i="44" s="1"/>
  <c r="J13" i="68"/>
  <c r="J13" i="44"/>
  <c r="J12" i="68"/>
  <c r="J12" i="44" s="1"/>
  <c r="J11" i="68"/>
  <c r="J11" i="44" s="1"/>
  <c r="J10" i="68"/>
  <c r="J10" i="44" s="1"/>
  <c r="J9" i="68"/>
  <c r="J9" i="44"/>
  <c r="J8" i="68"/>
  <c r="J8" i="44" s="1"/>
  <c r="C82" i="42"/>
  <c r="C83" i="42"/>
  <c r="I82" i="42"/>
  <c r="I83" i="42"/>
  <c r="I81" i="42"/>
  <c r="C81" i="42"/>
  <c r="I67" i="42"/>
  <c r="I68" i="42"/>
  <c r="C67" i="42"/>
  <c r="C68" i="42"/>
  <c r="I66" i="42"/>
  <c r="C66" i="42"/>
  <c r="C55" i="42"/>
  <c r="H56" i="42"/>
  <c r="I56" i="42"/>
  <c r="H57" i="42"/>
  <c r="I57" i="42"/>
  <c r="H58" i="42"/>
  <c r="I58" i="42"/>
  <c r="H59" i="42"/>
  <c r="I59" i="42"/>
  <c r="C56" i="42"/>
  <c r="C57" i="42"/>
  <c r="C58" i="42"/>
  <c r="C59" i="42"/>
  <c r="I55" i="42"/>
  <c r="H55" i="42"/>
  <c r="C48" i="42"/>
  <c r="H9" i="42"/>
  <c r="I9" i="42"/>
  <c r="H10" i="42"/>
  <c r="I10" i="42"/>
  <c r="H11" i="42"/>
  <c r="I11" i="42"/>
  <c r="H12" i="42"/>
  <c r="I12" i="42"/>
  <c r="H13" i="42"/>
  <c r="I13" i="42"/>
  <c r="H14" i="42"/>
  <c r="I14" i="42"/>
  <c r="H15" i="42"/>
  <c r="I15" i="42"/>
  <c r="H16" i="42"/>
  <c r="I16" i="42"/>
  <c r="H17" i="42"/>
  <c r="I17" i="42"/>
  <c r="H18" i="42"/>
  <c r="I18" i="42"/>
  <c r="H19" i="42"/>
  <c r="I19" i="42"/>
  <c r="H20" i="42"/>
  <c r="I20" i="42"/>
  <c r="H21" i="42"/>
  <c r="I21" i="42"/>
  <c r="H22" i="42"/>
  <c r="I22" i="42"/>
  <c r="H23" i="42"/>
  <c r="I23" i="42"/>
  <c r="H24" i="42"/>
  <c r="I24" i="42"/>
  <c r="H25" i="42"/>
  <c r="I25" i="42"/>
  <c r="H26" i="42"/>
  <c r="I26" i="42"/>
  <c r="H27" i="42"/>
  <c r="I27" i="42"/>
  <c r="H28" i="42"/>
  <c r="I28" i="42"/>
  <c r="H29" i="42"/>
  <c r="I29" i="42"/>
  <c r="H30" i="42"/>
  <c r="I30" i="42"/>
  <c r="H31" i="42"/>
  <c r="I31" i="42"/>
  <c r="H32" i="42"/>
  <c r="I32" i="42"/>
  <c r="H33" i="42"/>
  <c r="I33" i="42"/>
  <c r="H34" i="42"/>
  <c r="I34" i="42"/>
  <c r="H35" i="42"/>
  <c r="I35" i="42"/>
  <c r="H36" i="42"/>
  <c r="I36" i="42"/>
  <c r="H37" i="42"/>
  <c r="I37" i="42"/>
  <c r="H38" i="42"/>
  <c r="I38" i="42"/>
  <c r="H39" i="42"/>
  <c r="I39" i="42"/>
  <c r="H40" i="42"/>
  <c r="I40" i="42"/>
  <c r="H41" i="42"/>
  <c r="I41" i="42"/>
  <c r="H42" i="42"/>
  <c r="I42" i="42"/>
  <c r="H43" i="42"/>
  <c r="I43" i="42"/>
  <c r="H44" i="42"/>
  <c r="I44" i="42"/>
  <c r="H45" i="42"/>
  <c r="I45" i="42"/>
  <c r="H46" i="42"/>
  <c r="I46" i="42"/>
  <c r="H47" i="42"/>
  <c r="I47" i="42"/>
  <c r="H48" i="42"/>
  <c r="I48" i="42"/>
  <c r="C9" i="42"/>
  <c r="C10" i="42"/>
  <c r="C11" i="42"/>
  <c r="C12" i="42"/>
  <c r="C13" i="42"/>
  <c r="C14" i="42"/>
  <c r="C15" i="42"/>
  <c r="C16" i="42"/>
  <c r="C17" i="42"/>
  <c r="C18" i="42"/>
  <c r="C19" i="42"/>
  <c r="C20" i="42"/>
  <c r="C21" i="42"/>
  <c r="C22" i="42"/>
  <c r="C23" i="42"/>
  <c r="C24" i="42"/>
  <c r="C25" i="42"/>
  <c r="C26" i="42"/>
  <c r="C27" i="42"/>
  <c r="C28" i="42"/>
  <c r="C29" i="42"/>
  <c r="C30" i="42"/>
  <c r="C31" i="42"/>
  <c r="C32" i="42"/>
  <c r="C33" i="42"/>
  <c r="C34" i="42"/>
  <c r="C35" i="42"/>
  <c r="C36" i="42"/>
  <c r="C37" i="42"/>
  <c r="C38" i="42"/>
  <c r="C39" i="42"/>
  <c r="C40" i="42"/>
  <c r="C41" i="42"/>
  <c r="C42" i="42"/>
  <c r="C43" i="42"/>
  <c r="C44" i="42"/>
  <c r="C45" i="42"/>
  <c r="C46" i="42"/>
  <c r="C47" i="42"/>
  <c r="I8" i="42"/>
  <c r="H8" i="42"/>
  <c r="C8" i="42"/>
  <c r="C8" i="40"/>
  <c r="J92" i="67"/>
  <c r="J83" i="42" s="1"/>
  <c r="J91" i="67"/>
  <c r="J82" i="42" s="1"/>
  <c r="J90" i="67"/>
  <c r="J81" i="42" s="1"/>
  <c r="J78" i="67"/>
  <c r="J68" i="42" s="1"/>
  <c r="J77" i="67"/>
  <c r="J67" i="42" s="1"/>
  <c r="J76" i="67"/>
  <c r="J66" i="42" s="1"/>
  <c r="J64" i="67"/>
  <c r="J59" i="42" s="1"/>
  <c r="J63" i="67"/>
  <c r="J58" i="42" s="1"/>
  <c r="J62" i="67"/>
  <c r="J57" i="42" s="1"/>
  <c r="J61" i="67"/>
  <c r="J56" i="42" s="1"/>
  <c r="J60" i="67"/>
  <c r="J55" i="42" s="1"/>
  <c r="J48" i="67"/>
  <c r="J48" i="42"/>
  <c r="J47" i="67"/>
  <c r="J47" i="42" s="1"/>
  <c r="J46" i="67"/>
  <c r="J46" i="42" s="1"/>
  <c r="J45" i="67"/>
  <c r="J45" i="42" s="1"/>
  <c r="J44" i="67"/>
  <c r="J44" i="42"/>
  <c r="J43" i="67"/>
  <c r="J43" i="42" s="1"/>
  <c r="J42" i="67"/>
  <c r="J42" i="42" s="1"/>
  <c r="J41" i="67"/>
  <c r="J41" i="42" s="1"/>
  <c r="J40" i="67"/>
  <c r="J40" i="42" s="1"/>
  <c r="J39" i="67"/>
  <c r="J39" i="42" s="1"/>
  <c r="J38" i="67"/>
  <c r="J38" i="42" s="1"/>
  <c r="J37" i="67"/>
  <c r="J37" i="42" s="1"/>
  <c r="J36" i="67"/>
  <c r="J36" i="42"/>
  <c r="J35" i="67"/>
  <c r="J35" i="42" s="1"/>
  <c r="J34" i="67"/>
  <c r="J34" i="42" s="1"/>
  <c r="J33" i="67"/>
  <c r="J33" i="42" s="1"/>
  <c r="J32" i="67"/>
  <c r="J32" i="42" s="1"/>
  <c r="J31" i="67"/>
  <c r="J31" i="42" s="1"/>
  <c r="J30" i="67"/>
  <c r="J30" i="42" s="1"/>
  <c r="J29" i="67"/>
  <c r="J29" i="42" s="1"/>
  <c r="J28" i="67"/>
  <c r="J28" i="42" s="1"/>
  <c r="J27" i="67"/>
  <c r="J27" i="42" s="1"/>
  <c r="J26" i="67"/>
  <c r="J26" i="42" s="1"/>
  <c r="J25" i="67"/>
  <c r="J25" i="42" s="1"/>
  <c r="J24" i="67"/>
  <c r="J24" i="42" s="1"/>
  <c r="J23" i="67"/>
  <c r="J23" i="42" s="1"/>
  <c r="J22" i="67"/>
  <c r="J22" i="42" s="1"/>
  <c r="J21" i="67"/>
  <c r="J21" i="42" s="1"/>
  <c r="J20" i="67"/>
  <c r="J20" i="42" s="1"/>
  <c r="J19" i="67"/>
  <c r="J19" i="42" s="1"/>
  <c r="J18" i="67"/>
  <c r="J18" i="42" s="1"/>
  <c r="J17" i="42"/>
  <c r="J16" i="67"/>
  <c r="J16" i="42"/>
  <c r="J15" i="67"/>
  <c r="J15" i="42" s="1"/>
  <c r="J14" i="67"/>
  <c r="J14" i="42"/>
  <c r="J13" i="67"/>
  <c r="J13" i="42"/>
  <c r="J12" i="67"/>
  <c r="J12" i="42"/>
  <c r="J11" i="67"/>
  <c r="J11" i="42" s="1"/>
  <c r="J10" i="67"/>
  <c r="J10" i="42"/>
  <c r="J9" i="67"/>
  <c r="J9" i="42"/>
  <c r="J8" i="67"/>
  <c r="J8" i="42"/>
  <c r="I142" i="40"/>
  <c r="I143" i="40"/>
  <c r="I141" i="40"/>
  <c r="C142" i="40"/>
  <c r="C143" i="40"/>
  <c r="C141" i="40"/>
  <c r="I127" i="40"/>
  <c r="I128" i="40"/>
  <c r="C127" i="40"/>
  <c r="C128" i="40"/>
  <c r="I126" i="40"/>
  <c r="C126" i="40"/>
  <c r="H116" i="40"/>
  <c r="I116" i="40"/>
  <c r="H117" i="40"/>
  <c r="I117" i="40"/>
  <c r="H118" i="40"/>
  <c r="I118" i="40"/>
  <c r="H119" i="40"/>
  <c r="I119" i="40"/>
  <c r="C116" i="40"/>
  <c r="C117" i="40"/>
  <c r="C118" i="40"/>
  <c r="C119" i="40"/>
  <c r="I115" i="40"/>
  <c r="H115" i="40"/>
  <c r="C115" i="40"/>
  <c r="H108" i="40"/>
  <c r="I108" i="40"/>
  <c r="H9" i="40"/>
  <c r="I9" i="40"/>
  <c r="H10" i="40"/>
  <c r="I10" i="40"/>
  <c r="H11" i="40"/>
  <c r="I11" i="40"/>
  <c r="H12" i="40"/>
  <c r="I12" i="40"/>
  <c r="H13" i="40"/>
  <c r="I13" i="40"/>
  <c r="H14" i="40"/>
  <c r="I14" i="40"/>
  <c r="H15" i="40"/>
  <c r="I15" i="40"/>
  <c r="H16" i="40"/>
  <c r="I16" i="40"/>
  <c r="H17" i="40"/>
  <c r="I17" i="40"/>
  <c r="H18" i="40"/>
  <c r="I18" i="40"/>
  <c r="H19" i="40"/>
  <c r="I19" i="40"/>
  <c r="H20" i="40"/>
  <c r="I20" i="40"/>
  <c r="H21" i="40"/>
  <c r="I21" i="40"/>
  <c r="H22" i="40"/>
  <c r="I22" i="40"/>
  <c r="H23" i="40"/>
  <c r="I23" i="40"/>
  <c r="H24" i="40"/>
  <c r="I24" i="40"/>
  <c r="H25" i="40"/>
  <c r="I25" i="40"/>
  <c r="H26" i="40"/>
  <c r="I26" i="40"/>
  <c r="H27" i="40"/>
  <c r="I27" i="40"/>
  <c r="H28" i="40"/>
  <c r="I28" i="40"/>
  <c r="H29" i="40"/>
  <c r="I29" i="40"/>
  <c r="H30" i="40"/>
  <c r="I30" i="40"/>
  <c r="H31" i="40"/>
  <c r="I31" i="40"/>
  <c r="H32" i="40"/>
  <c r="I32" i="40"/>
  <c r="H33" i="40"/>
  <c r="I33" i="40"/>
  <c r="H34" i="40"/>
  <c r="I34" i="40"/>
  <c r="H35" i="40"/>
  <c r="I35" i="40"/>
  <c r="H36" i="40"/>
  <c r="I36" i="40"/>
  <c r="H37" i="40"/>
  <c r="I37" i="40"/>
  <c r="H38" i="40"/>
  <c r="I38" i="40"/>
  <c r="H39" i="40"/>
  <c r="I39" i="40"/>
  <c r="H40" i="40"/>
  <c r="I40" i="40"/>
  <c r="H41" i="40"/>
  <c r="I41" i="40"/>
  <c r="H42" i="40"/>
  <c r="I42" i="40"/>
  <c r="H43" i="40"/>
  <c r="I43" i="40"/>
  <c r="H44" i="40"/>
  <c r="I44" i="40"/>
  <c r="H45" i="40"/>
  <c r="I45" i="40"/>
  <c r="H46" i="40"/>
  <c r="I46" i="40"/>
  <c r="H47" i="40"/>
  <c r="I47" i="40"/>
  <c r="H48" i="40"/>
  <c r="I48" i="40"/>
  <c r="H49" i="40"/>
  <c r="I49" i="40"/>
  <c r="H50" i="40"/>
  <c r="I50" i="40"/>
  <c r="H51" i="40"/>
  <c r="I51" i="40"/>
  <c r="H52" i="40"/>
  <c r="I52" i="40"/>
  <c r="H53" i="40"/>
  <c r="I53" i="40"/>
  <c r="H54" i="40"/>
  <c r="I54" i="40"/>
  <c r="H55" i="40"/>
  <c r="I55" i="40"/>
  <c r="H56" i="40"/>
  <c r="I56" i="40"/>
  <c r="H57" i="40"/>
  <c r="I57" i="40"/>
  <c r="H58" i="40"/>
  <c r="I58" i="40"/>
  <c r="H59" i="40"/>
  <c r="I59" i="40"/>
  <c r="H60" i="40"/>
  <c r="I60" i="40"/>
  <c r="H61" i="40"/>
  <c r="I61" i="40"/>
  <c r="H62" i="40"/>
  <c r="I62" i="40"/>
  <c r="K62" i="40" s="1"/>
  <c r="H63" i="40"/>
  <c r="I63" i="40"/>
  <c r="H64" i="40"/>
  <c r="I64" i="40"/>
  <c r="H65" i="40"/>
  <c r="I65" i="40"/>
  <c r="H66" i="40"/>
  <c r="I66" i="40"/>
  <c r="H67" i="40"/>
  <c r="I67" i="40"/>
  <c r="H68" i="40"/>
  <c r="I68" i="40"/>
  <c r="H69" i="40"/>
  <c r="I69" i="40"/>
  <c r="H70" i="40"/>
  <c r="I70" i="40"/>
  <c r="H71" i="40"/>
  <c r="I71" i="40"/>
  <c r="H72" i="40"/>
  <c r="I72" i="40"/>
  <c r="H73" i="40"/>
  <c r="I73" i="40"/>
  <c r="H74" i="40"/>
  <c r="I74" i="40"/>
  <c r="H75" i="40"/>
  <c r="I75" i="40"/>
  <c r="H76" i="40"/>
  <c r="I76" i="40"/>
  <c r="H77" i="40"/>
  <c r="I77" i="40"/>
  <c r="H78" i="40"/>
  <c r="I78" i="40"/>
  <c r="H79" i="40"/>
  <c r="I79" i="40"/>
  <c r="H80" i="40"/>
  <c r="I80" i="40"/>
  <c r="H81" i="40"/>
  <c r="I81" i="40"/>
  <c r="H82" i="40"/>
  <c r="I82" i="40"/>
  <c r="H83" i="40"/>
  <c r="I83" i="40"/>
  <c r="H84" i="40"/>
  <c r="I84" i="40"/>
  <c r="H85" i="40"/>
  <c r="I85" i="40"/>
  <c r="H86" i="40"/>
  <c r="I86" i="40"/>
  <c r="H87" i="40"/>
  <c r="I87" i="40"/>
  <c r="H88" i="40"/>
  <c r="I88" i="40"/>
  <c r="H89" i="40"/>
  <c r="I89" i="40"/>
  <c r="H90" i="40"/>
  <c r="I90" i="40"/>
  <c r="H91" i="40"/>
  <c r="I91" i="40"/>
  <c r="H92" i="40"/>
  <c r="I92" i="40"/>
  <c r="H93" i="40"/>
  <c r="I93" i="40"/>
  <c r="H94" i="40"/>
  <c r="I94" i="40"/>
  <c r="H95" i="40"/>
  <c r="I95" i="40"/>
  <c r="H96" i="40"/>
  <c r="I96" i="40"/>
  <c r="H97" i="40"/>
  <c r="I97" i="40"/>
  <c r="H98" i="40"/>
  <c r="I98" i="40"/>
  <c r="H99" i="40"/>
  <c r="I99" i="40"/>
  <c r="H100" i="40"/>
  <c r="I100" i="40"/>
  <c r="H101" i="40"/>
  <c r="I101" i="40"/>
  <c r="H102" i="40"/>
  <c r="I102" i="40"/>
  <c r="H103" i="40"/>
  <c r="I103" i="40"/>
  <c r="H104" i="40"/>
  <c r="I104" i="40"/>
  <c r="H105" i="40"/>
  <c r="I105" i="40"/>
  <c r="H106" i="40"/>
  <c r="I106" i="40"/>
  <c r="H107" i="40"/>
  <c r="I107" i="40"/>
  <c r="I8" i="40"/>
  <c r="H8" i="40"/>
  <c r="K5" i="65"/>
  <c r="K5" i="66"/>
  <c r="J5" i="66"/>
  <c r="J6" i="66"/>
  <c r="L6" i="66" s="1"/>
  <c r="M6" i="66" s="1"/>
  <c r="J7" i="66"/>
  <c r="J8" i="66"/>
  <c r="J9" i="66"/>
  <c r="C5" i="66"/>
  <c r="C6" i="66"/>
  <c r="C7" i="66"/>
  <c r="C8" i="66"/>
  <c r="O10" i="66"/>
  <c r="H6" i="8" s="1"/>
  <c r="N10" i="66"/>
  <c r="I9" i="66"/>
  <c r="C9" i="66"/>
  <c r="I8" i="66"/>
  <c r="I7" i="66"/>
  <c r="I6" i="66"/>
  <c r="I5" i="66"/>
  <c r="K9" i="65"/>
  <c r="K9" i="66" s="1"/>
  <c r="K8" i="65"/>
  <c r="K8" i="66"/>
  <c r="K7" i="65"/>
  <c r="K7" i="66"/>
  <c r="K6" i="66"/>
  <c r="I19" i="63"/>
  <c r="I20" i="63"/>
  <c r="I21" i="63"/>
  <c r="I22" i="63"/>
  <c r="I23" i="63"/>
  <c r="I24" i="63"/>
  <c r="I25" i="63"/>
  <c r="I26" i="63"/>
  <c r="I27" i="63"/>
  <c r="I18" i="63"/>
  <c r="C19" i="63"/>
  <c r="C20" i="63"/>
  <c r="C21" i="63"/>
  <c r="C22" i="63"/>
  <c r="C23" i="63"/>
  <c r="C24" i="63"/>
  <c r="C25" i="63"/>
  <c r="C26" i="63"/>
  <c r="C27" i="63"/>
  <c r="C18" i="63"/>
  <c r="C9" i="40"/>
  <c r="C10" i="40"/>
  <c r="C11" i="40"/>
  <c r="C12" i="40"/>
  <c r="C13" i="40"/>
  <c r="C14" i="40"/>
  <c r="C15" i="40"/>
  <c r="C16" i="40"/>
  <c r="C17" i="40"/>
  <c r="C18" i="40"/>
  <c r="C19" i="40"/>
  <c r="C20" i="40"/>
  <c r="C21" i="40"/>
  <c r="C22" i="40"/>
  <c r="C23" i="40"/>
  <c r="C24" i="40"/>
  <c r="C25" i="40"/>
  <c r="C26" i="40"/>
  <c r="C27" i="40"/>
  <c r="C28" i="40"/>
  <c r="C29" i="40"/>
  <c r="C30" i="40"/>
  <c r="C31" i="40"/>
  <c r="C32" i="40"/>
  <c r="C33" i="40"/>
  <c r="C34" i="40"/>
  <c r="C35" i="40"/>
  <c r="C36" i="40"/>
  <c r="C37" i="40"/>
  <c r="C38" i="40"/>
  <c r="C39" i="40"/>
  <c r="C40" i="40"/>
  <c r="C41" i="40"/>
  <c r="C42" i="40"/>
  <c r="C43" i="40"/>
  <c r="C44" i="40"/>
  <c r="C45" i="40"/>
  <c r="C46" i="40"/>
  <c r="C47" i="40"/>
  <c r="C48" i="40"/>
  <c r="C49" i="40"/>
  <c r="C50" i="40"/>
  <c r="C51" i="40"/>
  <c r="C52" i="40"/>
  <c r="C53" i="40"/>
  <c r="C54" i="40"/>
  <c r="C55" i="40"/>
  <c r="C56" i="40"/>
  <c r="C57" i="40"/>
  <c r="C58" i="40"/>
  <c r="C59" i="40"/>
  <c r="C60" i="40"/>
  <c r="C61" i="40"/>
  <c r="C62" i="40"/>
  <c r="C63" i="40"/>
  <c r="C64" i="40"/>
  <c r="C65" i="40"/>
  <c r="C66" i="40"/>
  <c r="C67" i="40"/>
  <c r="C68" i="40"/>
  <c r="C69" i="40"/>
  <c r="C70" i="40"/>
  <c r="C71" i="40"/>
  <c r="C72" i="40"/>
  <c r="C73" i="40"/>
  <c r="C74" i="40"/>
  <c r="C75" i="40"/>
  <c r="C76" i="40"/>
  <c r="C77" i="40"/>
  <c r="C78" i="40"/>
  <c r="C79" i="40"/>
  <c r="C80" i="40"/>
  <c r="C81" i="40"/>
  <c r="C82" i="40"/>
  <c r="C83" i="40"/>
  <c r="C84" i="40"/>
  <c r="C85" i="40"/>
  <c r="C86" i="40"/>
  <c r="C87" i="40"/>
  <c r="C88" i="40"/>
  <c r="C89" i="40"/>
  <c r="C90" i="40"/>
  <c r="C91" i="40"/>
  <c r="C92" i="40"/>
  <c r="C93" i="40"/>
  <c r="C94" i="40"/>
  <c r="C95" i="40"/>
  <c r="C96" i="40"/>
  <c r="C97" i="40"/>
  <c r="C98" i="40"/>
  <c r="C99" i="40"/>
  <c r="C100" i="40"/>
  <c r="C101" i="40"/>
  <c r="C102" i="40"/>
  <c r="C103" i="40"/>
  <c r="C104" i="40"/>
  <c r="C105" i="40"/>
  <c r="C106" i="40"/>
  <c r="C107" i="40"/>
  <c r="C108" i="40"/>
  <c r="C10" i="37"/>
  <c r="J152" i="64"/>
  <c r="J143" i="40" s="1"/>
  <c r="J151" i="64"/>
  <c r="J142" i="40"/>
  <c r="J150" i="64"/>
  <c r="J141" i="40"/>
  <c r="K141" i="40" s="1"/>
  <c r="J138" i="64"/>
  <c r="J128" i="40" s="1"/>
  <c r="J137" i="64"/>
  <c r="J127" i="40"/>
  <c r="J136" i="64"/>
  <c r="J126" i="40" s="1"/>
  <c r="J121" i="64"/>
  <c r="J116" i="40" s="1"/>
  <c r="J122" i="64"/>
  <c r="J117" i="40" s="1"/>
  <c r="J123" i="64"/>
  <c r="J118" i="40"/>
  <c r="J124" i="64"/>
  <c r="J119" i="40" s="1"/>
  <c r="J120" i="64"/>
  <c r="J115" i="40" s="1"/>
  <c r="K115" i="40"/>
  <c r="J9" i="64"/>
  <c r="J9" i="40" s="1"/>
  <c r="J10" i="64"/>
  <c r="J10" i="40"/>
  <c r="J11" i="64"/>
  <c r="J11" i="40"/>
  <c r="J12" i="64"/>
  <c r="J12" i="40"/>
  <c r="J13" i="64"/>
  <c r="J13" i="40" s="1"/>
  <c r="J14" i="64"/>
  <c r="J14" i="40"/>
  <c r="J15" i="64"/>
  <c r="J15" i="40"/>
  <c r="J16" i="64"/>
  <c r="J16" i="40"/>
  <c r="J17" i="64"/>
  <c r="J17" i="40" s="1"/>
  <c r="J18" i="64"/>
  <c r="J18" i="40"/>
  <c r="J19" i="64"/>
  <c r="J19" i="40"/>
  <c r="J20" i="64"/>
  <c r="J20" i="40"/>
  <c r="J21" i="64"/>
  <c r="J21" i="40" s="1"/>
  <c r="K21" i="40" s="1"/>
  <c r="J22" i="64"/>
  <c r="J22" i="40" s="1"/>
  <c r="J23" i="64"/>
  <c r="J23" i="40" s="1"/>
  <c r="J24" i="64"/>
  <c r="J24" i="40" s="1"/>
  <c r="J25" i="64"/>
  <c r="J25" i="40"/>
  <c r="J26" i="64"/>
  <c r="J26" i="40" s="1"/>
  <c r="J27" i="64"/>
  <c r="J27" i="40" s="1"/>
  <c r="J28" i="64"/>
  <c r="J28" i="40"/>
  <c r="J29" i="64"/>
  <c r="J29" i="40"/>
  <c r="J30" i="64"/>
  <c r="J30" i="40" s="1"/>
  <c r="J31" i="64"/>
  <c r="J31" i="40" s="1"/>
  <c r="J32" i="64"/>
  <c r="J32" i="40"/>
  <c r="J33" i="64"/>
  <c r="J33" i="40"/>
  <c r="J34" i="64"/>
  <c r="J34" i="40" s="1"/>
  <c r="J35" i="64"/>
  <c r="J35" i="40" s="1"/>
  <c r="J36" i="64"/>
  <c r="J36" i="40"/>
  <c r="J37" i="64"/>
  <c r="J37" i="40"/>
  <c r="J38" i="64"/>
  <c r="J38" i="40" s="1"/>
  <c r="J39" i="64"/>
  <c r="J39" i="40" s="1"/>
  <c r="J40" i="64"/>
  <c r="J40" i="40" s="1"/>
  <c r="J41" i="64"/>
  <c r="J41" i="40"/>
  <c r="K41" i="40"/>
  <c r="J42" i="64"/>
  <c r="J42" i="40"/>
  <c r="J43" i="64"/>
  <c r="J43" i="40"/>
  <c r="J44" i="64"/>
  <c r="J44" i="40" s="1"/>
  <c r="J45" i="64"/>
  <c r="J45" i="40"/>
  <c r="J46" i="64"/>
  <c r="J46" i="40"/>
  <c r="J47" i="64"/>
  <c r="J47" i="40"/>
  <c r="J48" i="64"/>
  <c r="J48" i="40" s="1"/>
  <c r="J49" i="64"/>
  <c r="J49" i="40"/>
  <c r="J50" i="64"/>
  <c r="J50" i="40"/>
  <c r="J51" i="64"/>
  <c r="J51" i="40"/>
  <c r="J52" i="64"/>
  <c r="J52" i="40" s="1"/>
  <c r="J53" i="64"/>
  <c r="J53" i="40"/>
  <c r="J54" i="64"/>
  <c r="J54" i="40"/>
  <c r="J55" i="64"/>
  <c r="J55" i="40"/>
  <c r="J56" i="64"/>
  <c r="J56" i="40" s="1"/>
  <c r="J57" i="64"/>
  <c r="J57" i="40"/>
  <c r="J58" i="64"/>
  <c r="J58" i="40"/>
  <c r="J59" i="64"/>
  <c r="J59" i="40"/>
  <c r="J60" i="64"/>
  <c r="J60" i="40" s="1"/>
  <c r="J61" i="64"/>
  <c r="J61" i="40"/>
  <c r="J62" i="64"/>
  <c r="J62" i="40"/>
  <c r="J63" i="64"/>
  <c r="J63" i="40"/>
  <c r="J64" i="64"/>
  <c r="J64" i="40"/>
  <c r="J65" i="64"/>
  <c r="J65" i="40" s="1"/>
  <c r="J66" i="64"/>
  <c r="J66" i="40" s="1"/>
  <c r="J67" i="64"/>
  <c r="J67" i="40" s="1"/>
  <c r="J68" i="64"/>
  <c r="J68" i="40"/>
  <c r="J69" i="64"/>
  <c r="J69" i="40" s="1"/>
  <c r="J70" i="64"/>
  <c r="J70" i="40" s="1"/>
  <c r="J71" i="64"/>
  <c r="J71" i="40"/>
  <c r="J72" i="64"/>
  <c r="J72" i="40"/>
  <c r="K72" i="40"/>
  <c r="J73" i="64"/>
  <c r="J73" i="40"/>
  <c r="J74" i="64"/>
  <c r="J74" i="40"/>
  <c r="J75" i="64"/>
  <c r="J75" i="40" s="1"/>
  <c r="J76" i="64"/>
  <c r="J76" i="40"/>
  <c r="J77" i="64"/>
  <c r="J77" i="40"/>
  <c r="J78" i="64"/>
  <c r="J78" i="40"/>
  <c r="J79" i="64"/>
  <c r="J79" i="40" s="1"/>
  <c r="J80" i="64"/>
  <c r="J80" i="40"/>
  <c r="J81" i="64"/>
  <c r="J81" i="40"/>
  <c r="J82" i="64"/>
  <c r="J82" i="40"/>
  <c r="J83" i="64"/>
  <c r="J83" i="40" s="1"/>
  <c r="K83" i="40" s="1"/>
  <c r="J84" i="64"/>
  <c r="J84" i="40" s="1"/>
  <c r="J85" i="64"/>
  <c r="J85" i="40" s="1"/>
  <c r="J86" i="64"/>
  <c r="J86" i="40" s="1"/>
  <c r="J87" i="64"/>
  <c r="J87" i="40"/>
  <c r="J88" i="64"/>
  <c r="J88" i="40" s="1"/>
  <c r="J89" i="64"/>
  <c r="J89" i="40" s="1"/>
  <c r="J90" i="64"/>
  <c r="J90" i="40"/>
  <c r="J91" i="64"/>
  <c r="J91" i="40"/>
  <c r="J92" i="64"/>
  <c r="J92" i="40" s="1"/>
  <c r="J93" i="64"/>
  <c r="J93" i="40" s="1"/>
  <c r="J94" i="64"/>
  <c r="J94" i="40"/>
  <c r="J95" i="64"/>
  <c r="J95" i="40" s="1"/>
  <c r="K95" i="40" s="1"/>
  <c r="J96" i="64"/>
  <c r="J96" i="40"/>
  <c r="J97" i="64"/>
  <c r="J97" i="40"/>
  <c r="J98" i="64"/>
  <c r="J98" i="40" s="1"/>
  <c r="J99" i="64"/>
  <c r="J99" i="40"/>
  <c r="J100" i="64"/>
  <c r="J100" i="40"/>
  <c r="J101" i="64"/>
  <c r="J101" i="40"/>
  <c r="J102" i="64"/>
  <c r="J102" i="40" s="1"/>
  <c r="J103" i="64"/>
  <c r="J103" i="40"/>
  <c r="J104" i="64"/>
  <c r="J104" i="40"/>
  <c r="J105" i="64"/>
  <c r="J105" i="40"/>
  <c r="J106" i="64"/>
  <c r="J106" i="40" s="1"/>
  <c r="J107" i="64"/>
  <c r="J107" i="40"/>
  <c r="K107" i="40" s="1"/>
  <c r="J108" i="64"/>
  <c r="J108" i="40" s="1"/>
  <c r="J8" i="64"/>
  <c r="J8" i="40" s="1"/>
  <c r="J35" i="62"/>
  <c r="J27" i="63"/>
  <c r="J34" i="62"/>
  <c r="J26" i="63" s="1"/>
  <c r="J33" i="62"/>
  <c r="J25" i="63" s="1"/>
  <c r="J32" i="62"/>
  <c r="J24" i="63" s="1"/>
  <c r="K24" i="63" s="1"/>
  <c r="L24" i="63" s="1"/>
  <c r="J31" i="62"/>
  <c r="J23" i="63" s="1"/>
  <c r="J30" i="62"/>
  <c r="J22" i="63" s="1"/>
  <c r="J29" i="62"/>
  <c r="J21" i="63" s="1"/>
  <c r="J28" i="62"/>
  <c r="J20" i="63" s="1"/>
  <c r="K20" i="63" s="1"/>
  <c r="J27" i="62"/>
  <c r="J19" i="63" s="1"/>
  <c r="J26" i="62"/>
  <c r="J18" i="63" s="1"/>
  <c r="J6" i="62"/>
  <c r="J7" i="62"/>
  <c r="J7" i="63" s="1"/>
  <c r="J8" i="62"/>
  <c r="J9" i="62"/>
  <c r="J10" i="62"/>
  <c r="J11" i="62"/>
  <c r="J11" i="63" s="1"/>
  <c r="J12" i="62"/>
  <c r="J13" i="62"/>
  <c r="J14" i="62"/>
  <c r="J14" i="63" s="1"/>
  <c r="J5" i="62"/>
  <c r="L421" i="61"/>
  <c r="L420" i="61"/>
  <c r="L419" i="61"/>
  <c r="L418" i="61"/>
  <c r="L417" i="61"/>
  <c r="L416" i="61"/>
  <c r="L415" i="61"/>
  <c r="L414" i="61"/>
  <c r="L433" i="37" s="1"/>
  <c r="L413" i="61"/>
  <c r="L412" i="61"/>
  <c r="L411" i="61"/>
  <c r="L410" i="61"/>
  <c r="L409" i="61"/>
  <c r="L408" i="61"/>
  <c r="L407" i="61"/>
  <c r="L426" i="37" s="1"/>
  <c r="L406" i="61"/>
  <c r="L425" i="37" s="1"/>
  <c r="L405" i="61"/>
  <c r="L404" i="61"/>
  <c r="L403" i="61"/>
  <c r="L402" i="61"/>
  <c r="L399" i="61"/>
  <c r="L398" i="61"/>
  <c r="L397" i="61"/>
  <c r="L415" i="37" s="1"/>
  <c r="L396" i="61"/>
  <c r="L395" i="61"/>
  <c r="L394" i="61"/>
  <c r="L393" i="61"/>
  <c r="L392" i="61"/>
  <c r="L391" i="61"/>
  <c r="L390" i="61"/>
  <c r="L389" i="61"/>
  <c r="L407" i="37" s="1"/>
  <c r="L388" i="61"/>
  <c r="L387" i="61"/>
  <c r="L386" i="61"/>
  <c r="L385" i="61"/>
  <c r="L384" i="61"/>
  <c r="L383" i="61"/>
  <c r="L382" i="61"/>
  <c r="L381" i="61"/>
  <c r="L399" i="37" s="1"/>
  <c r="L380" i="61"/>
  <c r="L376" i="61"/>
  <c r="L375" i="61"/>
  <c r="L374" i="61"/>
  <c r="L373" i="61"/>
  <c r="L372" i="61"/>
  <c r="L371" i="61"/>
  <c r="L370" i="61"/>
  <c r="L386" i="37" s="1"/>
  <c r="L369" i="61"/>
  <c r="L368" i="61"/>
  <c r="L367" i="61"/>
  <c r="L366" i="61"/>
  <c r="L365" i="61"/>
  <c r="L364" i="61"/>
  <c r="L363" i="61"/>
  <c r="L362" i="61"/>
  <c r="L378" i="37" s="1"/>
  <c r="L361" i="61"/>
  <c r="L360" i="61"/>
  <c r="L359" i="61"/>
  <c r="L358" i="61"/>
  <c r="L357" i="61"/>
  <c r="L336" i="61"/>
  <c r="L337" i="61"/>
  <c r="L338" i="61"/>
  <c r="L353" i="37" s="1"/>
  <c r="L339" i="61"/>
  <c r="L340" i="61"/>
  <c r="L341" i="61"/>
  <c r="L342" i="61"/>
  <c r="L343" i="61"/>
  <c r="L344" i="61"/>
  <c r="L345" i="61"/>
  <c r="L346" i="61"/>
  <c r="L361" i="37" s="1"/>
  <c r="L347" i="61"/>
  <c r="L348" i="61"/>
  <c r="L349" i="61"/>
  <c r="L350" i="61"/>
  <c r="L351" i="61"/>
  <c r="L352" i="61"/>
  <c r="L353" i="61"/>
  <c r="L354" i="61"/>
  <c r="L369" i="37" s="1"/>
  <c r="L335" i="61"/>
  <c r="L331" i="61"/>
  <c r="L330" i="61"/>
  <c r="L329" i="61"/>
  <c r="L328" i="61"/>
  <c r="L327" i="61"/>
  <c r="L326" i="61"/>
  <c r="L325" i="61"/>
  <c r="L338" i="37" s="1"/>
  <c r="L324" i="61"/>
  <c r="L323" i="61"/>
  <c r="L322" i="61"/>
  <c r="L311" i="61"/>
  <c r="L312" i="61"/>
  <c r="L313" i="61"/>
  <c r="L314" i="61"/>
  <c r="L315" i="61"/>
  <c r="L316" i="61"/>
  <c r="L317" i="61"/>
  <c r="L318" i="61"/>
  <c r="L319" i="61"/>
  <c r="L310" i="61"/>
  <c r="L322" i="37" s="1"/>
  <c r="L306" i="61"/>
  <c r="L305" i="61"/>
  <c r="L304" i="61"/>
  <c r="L303" i="61"/>
  <c r="L302" i="61"/>
  <c r="L301" i="61"/>
  <c r="L300" i="61"/>
  <c r="L299" i="61"/>
  <c r="L298" i="61"/>
  <c r="L297" i="61"/>
  <c r="L296" i="61"/>
  <c r="L295" i="61"/>
  <c r="L305" i="37"/>
  <c r="L294" i="61"/>
  <c r="L293" i="61"/>
  <c r="L292" i="61"/>
  <c r="L291" i="61"/>
  <c r="L290" i="61"/>
  <c r="L289" i="61"/>
  <c r="L288" i="61"/>
  <c r="L287" i="61"/>
  <c r="L266" i="61"/>
  <c r="L267" i="61"/>
  <c r="L268" i="61"/>
  <c r="L269" i="61"/>
  <c r="L270" i="61"/>
  <c r="L271" i="61"/>
  <c r="L272" i="61"/>
  <c r="L273" i="61"/>
  <c r="L274" i="61"/>
  <c r="L275" i="61"/>
  <c r="L276" i="61"/>
  <c r="L277" i="61"/>
  <c r="L278" i="61"/>
  <c r="L279" i="61"/>
  <c r="L280" i="61"/>
  <c r="L281" i="61"/>
  <c r="L282" i="61"/>
  <c r="L283" i="61"/>
  <c r="L284" i="61"/>
  <c r="L265" i="61"/>
  <c r="L213" i="61"/>
  <c r="L214" i="61"/>
  <c r="L215" i="61"/>
  <c r="L216" i="61"/>
  <c r="L217" i="61"/>
  <c r="L218" i="61"/>
  <c r="L219" i="61"/>
  <c r="L220" i="61"/>
  <c r="L221" i="61"/>
  <c r="L222" i="61"/>
  <c r="L223" i="61"/>
  <c r="L224" i="61"/>
  <c r="L225" i="61"/>
  <c r="L226" i="61"/>
  <c r="L227" i="61"/>
  <c r="L228" i="61"/>
  <c r="L229" i="61"/>
  <c r="L230" i="61"/>
  <c r="L231" i="61"/>
  <c r="L232" i="61"/>
  <c r="L233" i="61"/>
  <c r="L234" i="61"/>
  <c r="L235" i="61"/>
  <c r="L236" i="61"/>
  <c r="L237" i="61"/>
  <c r="L238" i="61"/>
  <c r="L239" i="61"/>
  <c r="L240" i="61"/>
  <c r="L241" i="61"/>
  <c r="L242" i="61"/>
  <c r="L243" i="61"/>
  <c r="L244" i="61"/>
  <c r="L245" i="61"/>
  <c r="L246" i="61"/>
  <c r="L247" i="61"/>
  <c r="L248" i="61"/>
  <c r="L249" i="61"/>
  <c r="L250" i="61"/>
  <c r="L251" i="61"/>
  <c r="L252" i="61"/>
  <c r="L253" i="61"/>
  <c r="L254" i="61"/>
  <c r="L255" i="61"/>
  <c r="L256" i="61"/>
  <c r="L257" i="61"/>
  <c r="L258" i="61"/>
  <c r="L259" i="61"/>
  <c r="L260" i="61"/>
  <c r="L261" i="61"/>
  <c r="L212" i="61"/>
  <c r="L161" i="61"/>
  <c r="L162" i="61"/>
  <c r="L163" i="61"/>
  <c r="L164" i="61"/>
  <c r="L165" i="61"/>
  <c r="L166" i="61"/>
  <c r="L167" i="61"/>
  <c r="L168" i="61"/>
  <c r="L169" i="61"/>
  <c r="L170" i="61"/>
  <c r="L171" i="61"/>
  <c r="L172" i="61"/>
  <c r="L173" i="61"/>
  <c r="L174" i="61"/>
  <c r="L175" i="61"/>
  <c r="L176" i="61"/>
  <c r="L177" i="61"/>
  <c r="L178" i="61"/>
  <c r="L179" i="61"/>
  <c r="L180" i="61"/>
  <c r="L181" i="61"/>
  <c r="L182" i="61"/>
  <c r="L183" i="61"/>
  <c r="L184" i="61"/>
  <c r="L185" i="61"/>
  <c r="L186" i="61"/>
  <c r="L187" i="61"/>
  <c r="L188" i="61"/>
  <c r="L189" i="61"/>
  <c r="L190" i="61"/>
  <c r="L191" i="61"/>
  <c r="L192" i="61"/>
  <c r="L193" i="61"/>
  <c r="L194" i="61"/>
  <c r="L195" i="61"/>
  <c r="L196" i="61"/>
  <c r="L197" i="61"/>
  <c r="L198" i="61"/>
  <c r="L199" i="61"/>
  <c r="L200" i="61"/>
  <c r="L201" i="61"/>
  <c r="L202" i="61"/>
  <c r="L203" i="61"/>
  <c r="L204" i="61"/>
  <c r="L205" i="61"/>
  <c r="L206" i="61"/>
  <c r="L207" i="61"/>
  <c r="L208" i="61"/>
  <c r="L209" i="61"/>
  <c r="L160" i="61"/>
  <c r="L156" i="61"/>
  <c r="L155" i="61"/>
  <c r="L154" i="61"/>
  <c r="L153" i="61"/>
  <c r="L152" i="61"/>
  <c r="L151" i="61"/>
  <c r="L150" i="61"/>
  <c r="L149" i="61"/>
  <c r="L148" i="61"/>
  <c r="L147" i="61"/>
  <c r="L146" i="61"/>
  <c r="L145" i="61"/>
  <c r="L144" i="61"/>
  <c r="L143" i="61"/>
  <c r="L142" i="61"/>
  <c r="L141" i="61"/>
  <c r="L140" i="61"/>
  <c r="L139" i="61"/>
  <c r="L138" i="61"/>
  <c r="L137" i="61"/>
  <c r="L116" i="61"/>
  <c r="L117" i="61"/>
  <c r="L118" i="61"/>
  <c r="L119" i="61"/>
  <c r="L120" i="61"/>
  <c r="L121" i="61"/>
  <c r="L122" i="61"/>
  <c r="L123" i="61"/>
  <c r="L124" i="61"/>
  <c r="L125" i="61"/>
  <c r="L126" i="61"/>
  <c r="L127" i="61"/>
  <c r="L128" i="61"/>
  <c r="L129" i="61"/>
  <c r="L130" i="61"/>
  <c r="L131" i="61"/>
  <c r="L132" i="61"/>
  <c r="L133" i="61"/>
  <c r="L134" i="61"/>
  <c r="L115" i="61"/>
  <c r="L111" i="61"/>
  <c r="L110" i="61"/>
  <c r="L109" i="61"/>
  <c r="L108" i="61"/>
  <c r="L107" i="61"/>
  <c r="L106" i="61"/>
  <c r="L105" i="61"/>
  <c r="L104" i="61"/>
  <c r="L103" i="61"/>
  <c r="L102" i="61"/>
  <c r="L101" i="61"/>
  <c r="L100" i="61"/>
  <c r="L99" i="61"/>
  <c r="L98" i="61"/>
  <c r="L97" i="61"/>
  <c r="L96" i="61"/>
  <c r="L95" i="61"/>
  <c r="L94" i="61"/>
  <c r="L93" i="61"/>
  <c r="L92" i="61"/>
  <c r="L91" i="61"/>
  <c r="L90" i="61"/>
  <c r="L89" i="61"/>
  <c r="L88" i="61"/>
  <c r="L87" i="61"/>
  <c r="L86" i="61"/>
  <c r="L85" i="61"/>
  <c r="L84" i="61"/>
  <c r="L83" i="61"/>
  <c r="L82" i="61"/>
  <c r="L81" i="61"/>
  <c r="L80" i="61"/>
  <c r="L79" i="61"/>
  <c r="L78" i="61"/>
  <c r="L77" i="61"/>
  <c r="L76" i="61"/>
  <c r="L75" i="61"/>
  <c r="L74" i="61"/>
  <c r="L73" i="61"/>
  <c r="L72" i="61"/>
  <c r="L71" i="61"/>
  <c r="L70" i="61"/>
  <c r="L69" i="61"/>
  <c r="L68" i="61"/>
  <c r="L67" i="61"/>
  <c r="L66" i="61"/>
  <c r="L65" i="61"/>
  <c r="L64" i="61"/>
  <c r="L63" i="61"/>
  <c r="L62" i="61"/>
  <c r="L11" i="61"/>
  <c r="L12" i="61"/>
  <c r="L13" i="61"/>
  <c r="L14" i="61"/>
  <c r="L15" i="61"/>
  <c r="L16" i="61"/>
  <c r="L17" i="61"/>
  <c r="L18" i="61"/>
  <c r="L19" i="61"/>
  <c r="L20" i="61"/>
  <c r="L21" i="61"/>
  <c r="L22" i="61"/>
  <c r="L23" i="61"/>
  <c r="L24" i="61"/>
  <c r="L25" i="61"/>
  <c r="L26" i="61"/>
  <c r="L27" i="61"/>
  <c r="L28" i="61"/>
  <c r="L29" i="61"/>
  <c r="L30" i="61"/>
  <c r="L31" i="61"/>
  <c r="L32" i="61"/>
  <c r="L33" i="61"/>
  <c r="L34" i="61"/>
  <c r="L35" i="61"/>
  <c r="L36" i="61"/>
  <c r="L37" i="61"/>
  <c r="L38" i="61"/>
  <c r="L39" i="61"/>
  <c r="L40" i="61"/>
  <c r="L41" i="61"/>
  <c r="L42" i="61"/>
  <c r="L43" i="61"/>
  <c r="L44" i="61"/>
  <c r="L45" i="61"/>
  <c r="L46" i="61"/>
  <c r="L47" i="61"/>
  <c r="L48" i="61"/>
  <c r="L49" i="61"/>
  <c r="L50" i="61"/>
  <c r="L51" i="61"/>
  <c r="L52" i="61"/>
  <c r="L53" i="61"/>
  <c r="L54" i="61"/>
  <c r="L55" i="61"/>
  <c r="L56" i="61"/>
  <c r="L57" i="61"/>
  <c r="L58" i="61"/>
  <c r="L59" i="61"/>
  <c r="L10" i="61"/>
  <c r="J6" i="59"/>
  <c r="J7" i="59"/>
  <c r="J8" i="59"/>
  <c r="J9" i="59"/>
  <c r="J10" i="59"/>
  <c r="J11" i="59"/>
  <c r="J12" i="59"/>
  <c r="J13" i="59"/>
  <c r="J14" i="59"/>
  <c r="J141" i="60"/>
  <c r="J140" i="60"/>
  <c r="J139" i="60"/>
  <c r="J138" i="60"/>
  <c r="J137" i="60"/>
  <c r="J136" i="60"/>
  <c r="J135" i="60"/>
  <c r="J134" i="60"/>
  <c r="J133" i="60"/>
  <c r="J132" i="60"/>
  <c r="J120" i="60"/>
  <c r="J119" i="60"/>
  <c r="J118" i="60"/>
  <c r="J117" i="60"/>
  <c r="J116" i="60"/>
  <c r="J115" i="60"/>
  <c r="J114" i="60"/>
  <c r="J113" i="60"/>
  <c r="J112" i="60"/>
  <c r="J111" i="60"/>
  <c r="J99" i="60"/>
  <c r="J98" i="60"/>
  <c r="J97" i="60"/>
  <c r="J96" i="60"/>
  <c r="J95" i="60"/>
  <c r="J94" i="60"/>
  <c r="J93" i="60"/>
  <c r="J92" i="60"/>
  <c r="J91" i="60"/>
  <c r="J90" i="60"/>
  <c r="J78" i="60"/>
  <c r="J77" i="60"/>
  <c r="J76" i="60"/>
  <c r="J75" i="60"/>
  <c r="J74" i="60"/>
  <c r="J73" i="60"/>
  <c r="J72" i="60"/>
  <c r="J71" i="60"/>
  <c r="J70" i="60"/>
  <c r="J69" i="60"/>
  <c r="J57" i="60"/>
  <c r="J56" i="60"/>
  <c r="J55" i="60"/>
  <c r="J54" i="60"/>
  <c r="J53" i="60"/>
  <c r="J52" i="60"/>
  <c r="J51" i="60"/>
  <c r="J50" i="60"/>
  <c r="J49" i="60"/>
  <c r="J48" i="60"/>
  <c r="J36" i="60"/>
  <c r="J35" i="60"/>
  <c r="J34" i="60"/>
  <c r="J33" i="60"/>
  <c r="J32" i="60"/>
  <c r="J31" i="60"/>
  <c r="J30" i="60"/>
  <c r="J29" i="60"/>
  <c r="J28" i="60"/>
  <c r="J27" i="60"/>
  <c r="J7" i="60"/>
  <c r="J8" i="60"/>
  <c r="J9" i="60"/>
  <c r="J10" i="60"/>
  <c r="J11" i="60"/>
  <c r="J12" i="60"/>
  <c r="J13" i="60"/>
  <c r="J14" i="60"/>
  <c r="J15" i="60"/>
  <c r="J6" i="60"/>
  <c r="K13" i="74"/>
  <c r="K15" i="74"/>
  <c r="L15" i="74"/>
  <c r="K22" i="74"/>
  <c r="L22" i="74" s="1"/>
  <c r="K25" i="74"/>
  <c r="L25" i="74"/>
  <c r="L26" i="74"/>
  <c r="K31" i="74"/>
  <c r="K33" i="74"/>
  <c r="L33" i="74" s="1"/>
  <c r="L39" i="74"/>
  <c r="K42" i="74"/>
  <c r="L42" i="74"/>
  <c r="K46" i="74"/>
  <c r="L46" i="74"/>
  <c r="K56" i="74"/>
  <c r="L56" i="74" s="1"/>
  <c r="N32" i="55"/>
  <c r="J32" i="55"/>
  <c r="F32" i="55"/>
  <c r="P32" i="55"/>
  <c r="L32" i="55"/>
  <c r="H32" i="55"/>
  <c r="O32" i="55"/>
  <c r="K32" i="55"/>
  <c r="G32" i="55"/>
  <c r="M32" i="55"/>
  <c r="I32" i="55"/>
  <c r="N21" i="66"/>
  <c r="G6" i="8"/>
  <c r="O21" i="66"/>
  <c r="K12" i="74"/>
  <c r="L12" i="74"/>
  <c r="K16" i="74"/>
  <c r="L16" i="74"/>
  <c r="L24" i="74"/>
  <c r="K28" i="74"/>
  <c r="L28" i="74"/>
  <c r="L32" i="74"/>
  <c r="K44" i="74"/>
  <c r="L44" i="74"/>
  <c r="M451" i="37"/>
  <c r="N451" i="37" s="1"/>
  <c r="M455" i="37"/>
  <c r="N455" i="37" s="1"/>
  <c r="K57" i="74"/>
  <c r="L57" i="74" s="1"/>
  <c r="K67" i="74"/>
  <c r="L67" i="74"/>
  <c r="M452" i="37"/>
  <c r="N452" i="37"/>
  <c r="L7" i="66"/>
  <c r="M7" i="66" s="1"/>
  <c r="L8" i="66"/>
  <c r="M8" i="66"/>
  <c r="L9" i="66"/>
  <c r="M9" i="66" s="1"/>
  <c r="K81" i="74"/>
  <c r="L81" i="74" s="1"/>
  <c r="K83" i="74"/>
  <c r="L83" i="74" s="1"/>
  <c r="M458" i="37"/>
  <c r="N458" i="37"/>
  <c r="N459" i="37"/>
  <c r="M460" i="37"/>
  <c r="N460" i="37"/>
  <c r="M462" i="37"/>
  <c r="N462" i="37" s="1"/>
  <c r="M464" i="37"/>
  <c r="N464" i="37"/>
  <c r="M446" i="37"/>
  <c r="N446" i="37" s="1"/>
  <c r="L5" i="66"/>
  <c r="M5" i="66" s="1"/>
  <c r="M10" i="66" s="1"/>
  <c r="E32" i="55"/>
  <c r="Q32" i="55" s="1"/>
  <c r="H27" i="75"/>
  <c r="Z27" i="75"/>
  <c r="X27" i="75"/>
  <c r="V27" i="75"/>
  <c r="T27" i="75"/>
  <c r="R27" i="75"/>
  <c r="P27" i="75"/>
  <c r="N27" i="75"/>
  <c r="L27" i="75"/>
  <c r="J27" i="75"/>
  <c r="AA27" i="75"/>
  <c r="Y27" i="75"/>
  <c r="W27" i="75"/>
  <c r="U27" i="75"/>
  <c r="S27" i="75"/>
  <c r="Q27" i="75"/>
  <c r="O27" i="75"/>
  <c r="M27" i="75"/>
  <c r="K27" i="75"/>
  <c r="I27" i="75"/>
  <c r="G27" i="75" s="1"/>
  <c r="F12" i="36" s="1"/>
  <c r="G26" i="75"/>
  <c r="C12" i="36" s="1"/>
  <c r="C32" i="36" s="1"/>
  <c r="B7" i="75"/>
  <c r="B8" i="75"/>
  <c r="B9" i="75"/>
  <c r="B10" i="75" s="1"/>
  <c r="B13" i="75"/>
  <c r="B19" i="75" s="1"/>
  <c r="B20" i="75" s="1"/>
  <c r="B21" i="75" s="1"/>
  <c r="B22" i="75" s="1"/>
  <c r="B23" i="75" s="1"/>
  <c r="K39" i="75"/>
  <c r="K40" i="75" s="1"/>
  <c r="K42" i="75" s="1"/>
  <c r="M39" i="75"/>
  <c r="M40" i="75"/>
  <c r="M42" i="75" s="1"/>
  <c r="O39" i="75"/>
  <c r="O40" i="75"/>
  <c r="O42" i="75" s="1"/>
  <c r="Q39" i="75"/>
  <c r="Q40" i="75"/>
  <c r="Q42" i="75" s="1"/>
  <c r="S39" i="75"/>
  <c r="S40" i="75" s="1"/>
  <c r="S42" i="75" s="1"/>
  <c r="W39" i="75"/>
  <c r="Y39" i="75"/>
  <c r="Y40" i="75" s="1"/>
  <c r="Y42" i="75" s="1"/>
  <c r="AA39" i="75"/>
  <c r="AA40" i="75" s="1"/>
  <c r="AA42" i="75" s="1"/>
  <c r="J40" i="75"/>
  <c r="J42" i="75"/>
  <c r="L39" i="75"/>
  <c r="L40" i="75"/>
  <c r="L42" i="75" s="1"/>
  <c r="P39" i="75"/>
  <c r="P40" i="75" s="1"/>
  <c r="P42" i="75" s="1"/>
  <c r="R39" i="75"/>
  <c r="T39" i="75"/>
  <c r="T40" i="75" s="1"/>
  <c r="T42" i="75"/>
  <c r="V39" i="75"/>
  <c r="X39" i="75"/>
  <c r="Z40" i="75"/>
  <c r="Z42" i="75" s="1"/>
  <c r="W48" i="74"/>
  <c r="L11" i="74"/>
  <c r="L23" i="74"/>
  <c r="L31" i="74"/>
  <c r="W9" i="74"/>
  <c r="W10" i="74"/>
  <c r="W11" i="74"/>
  <c r="W12" i="74"/>
  <c r="W14" i="74"/>
  <c r="W15" i="74"/>
  <c r="W16" i="74"/>
  <c r="W17" i="74"/>
  <c r="W18" i="74"/>
  <c r="W19" i="74"/>
  <c r="W22" i="74"/>
  <c r="W23" i="74"/>
  <c r="W24" i="74"/>
  <c r="W26" i="74"/>
  <c r="W27" i="74"/>
  <c r="W28" i="74"/>
  <c r="W29" i="74"/>
  <c r="W31" i="74"/>
  <c r="W33" i="74"/>
  <c r="W34" i="74"/>
  <c r="W35" i="74"/>
  <c r="W36" i="74"/>
  <c r="W38" i="74"/>
  <c r="W39" i="74"/>
  <c r="W41" i="74"/>
  <c r="W42" i="74"/>
  <c r="W45" i="74"/>
  <c r="W46" i="74"/>
  <c r="W47" i="74"/>
  <c r="L13" i="74"/>
  <c r="E34" i="55"/>
  <c r="G44" i="75"/>
  <c r="K9" i="39" s="1"/>
  <c r="G46" i="75"/>
  <c r="K8" i="39" s="1"/>
  <c r="F34" i="55"/>
  <c r="G22" i="75"/>
  <c r="G23" i="75"/>
  <c r="G34" i="55"/>
  <c r="H34" i="55"/>
  <c r="G43" i="75"/>
  <c r="K5" i="39" s="1"/>
  <c r="G45" i="75"/>
  <c r="K7" i="39" s="1"/>
  <c r="G19" i="75"/>
  <c r="D12" i="36"/>
  <c r="D32" i="36" s="1"/>
  <c r="I34" i="55"/>
  <c r="G20" i="75"/>
  <c r="J34" i="55"/>
  <c r="K34" i="55"/>
  <c r="L34" i="55"/>
  <c r="M15" i="63"/>
  <c r="M40" i="63"/>
  <c r="N15" i="63"/>
  <c r="N40" i="63"/>
  <c r="N28" i="63"/>
  <c r="N29" i="63" s="1"/>
  <c r="H18" i="8" s="1"/>
  <c r="M28" i="63"/>
  <c r="I14" i="63"/>
  <c r="K14" i="63" s="1"/>
  <c r="L14" i="63" s="1"/>
  <c r="C14" i="63"/>
  <c r="I13" i="63"/>
  <c r="C13" i="63"/>
  <c r="I12" i="63"/>
  <c r="C12" i="63"/>
  <c r="I11" i="63"/>
  <c r="K11" i="63" s="1"/>
  <c r="L11" i="63" s="1"/>
  <c r="C11" i="63"/>
  <c r="I10" i="63"/>
  <c r="C10" i="63"/>
  <c r="I9" i="63"/>
  <c r="C9" i="63"/>
  <c r="I8" i="63"/>
  <c r="C8" i="63"/>
  <c r="I7" i="63"/>
  <c r="K7" i="63" s="1"/>
  <c r="C7" i="63"/>
  <c r="I6" i="63"/>
  <c r="C6" i="63"/>
  <c r="I5" i="63"/>
  <c r="C5" i="63"/>
  <c r="J13" i="63"/>
  <c r="J12" i="63"/>
  <c r="J10" i="63"/>
  <c r="J9" i="63"/>
  <c r="J8" i="63"/>
  <c r="J6" i="63"/>
  <c r="J5" i="63"/>
  <c r="L439" i="37"/>
  <c r="L437" i="37"/>
  <c r="L435" i="37"/>
  <c r="L431" i="37"/>
  <c r="L429" i="37"/>
  <c r="L427" i="37"/>
  <c r="L423" i="37"/>
  <c r="L421" i="37"/>
  <c r="L274" i="37"/>
  <c r="L440" i="37"/>
  <c r="J440" i="37"/>
  <c r="I440" i="37"/>
  <c r="C440" i="37"/>
  <c r="J439" i="37"/>
  <c r="I439" i="37"/>
  <c r="C439" i="37"/>
  <c r="L438" i="37"/>
  <c r="J438" i="37"/>
  <c r="I438" i="37"/>
  <c r="C438" i="37"/>
  <c r="J437" i="37"/>
  <c r="I437" i="37"/>
  <c r="C437" i="37"/>
  <c r="L436" i="37"/>
  <c r="J436" i="37"/>
  <c r="I436" i="37"/>
  <c r="C436" i="37"/>
  <c r="J435" i="37"/>
  <c r="I435" i="37"/>
  <c r="C435" i="37"/>
  <c r="L434" i="37"/>
  <c r="J434" i="37"/>
  <c r="I434" i="37"/>
  <c r="C434" i="37"/>
  <c r="J433" i="37"/>
  <c r="I433" i="37"/>
  <c r="C433" i="37"/>
  <c r="L432" i="37"/>
  <c r="J432" i="37"/>
  <c r="I432" i="37"/>
  <c r="C432" i="37"/>
  <c r="J431" i="37"/>
  <c r="I431" i="37"/>
  <c r="C431" i="37"/>
  <c r="L430" i="37"/>
  <c r="J430" i="37"/>
  <c r="I430" i="37"/>
  <c r="C430" i="37"/>
  <c r="J429" i="37"/>
  <c r="I429" i="37"/>
  <c r="C429" i="37"/>
  <c r="L428" i="37"/>
  <c r="J428" i="37"/>
  <c r="I428" i="37"/>
  <c r="C428" i="37"/>
  <c r="J427" i="37"/>
  <c r="I427" i="37"/>
  <c r="C427" i="37"/>
  <c r="J426" i="37"/>
  <c r="I426" i="37"/>
  <c r="C426" i="37"/>
  <c r="J425" i="37"/>
  <c r="I425" i="37"/>
  <c r="C425" i="37"/>
  <c r="L424" i="37"/>
  <c r="J424" i="37"/>
  <c r="I424" i="37"/>
  <c r="C424" i="37"/>
  <c r="J423" i="37"/>
  <c r="I423" i="37"/>
  <c r="C423" i="37"/>
  <c r="L422" i="37"/>
  <c r="J422" i="37"/>
  <c r="I422" i="37"/>
  <c r="C422" i="37"/>
  <c r="J421" i="37"/>
  <c r="I421" i="37"/>
  <c r="C421" i="37"/>
  <c r="L417" i="37"/>
  <c r="J417" i="37"/>
  <c r="I417" i="37"/>
  <c r="C417" i="37"/>
  <c r="L416" i="37"/>
  <c r="J416" i="37"/>
  <c r="I416" i="37"/>
  <c r="C416" i="37"/>
  <c r="J415" i="37"/>
  <c r="I415" i="37"/>
  <c r="C415" i="37"/>
  <c r="L414" i="37"/>
  <c r="J414" i="37"/>
  <c r="I414" i="37"/>
  <c r="C414" i="37"/>
  <c r="L413" i="37"/>
  <c r="J413" i="37"/>
  <c r="I413" i="37"/>
  <c r="C413" i="37"/>
  <c r="L412" i="37"/>
  <c r="J412" i="37"/>
  <c r="I412" i="37"/>
  <c r="C412" i="37"/>
  <c r="L411" i="37"/>
  <c r="J411" i="37"/>
  <c r="I411" i="37"/>
  <c r="C411" i="37"/>
  <c r="L410" i="37"/>
  <c r="J410" i="37"/>
  <c r="I410" i="37"/>
  <c r="C410" i="37"/>
  <c r="L409" i="37"/>
  <c r="J409" i="37"/>
  <c r="I409" i="37"/>
  <c r="C409" i="37"/>
  <c r="L408" i="37"/>
  <c r="J408" i="37"/>
  <c r="I408" i="37"/>
  <c r="C408" i="37"/>
  <c r="J407" i="37"/>
  <c r="I407" i="37"/>
  <c r="C407" i="37"/>
  <c r="L406" i="37"/>
  <c r="J406" i="37"/>
  <c r="I406" i="37"/>
  <c r="C406" i="37"/>
  <c r="L405" i="37"/>
  <c r="J405" i="37"/>
  <c r="I405" i="37"/>
  <c r="C405" i="37"/>
  <c r="L404" i="37"/>
  <c r="J404" i="37"/>
  <c r="I404" i="37"/>
  <c r="C404" i="37"/>
  <c r="L403" i="37"/>
  <c r="J403" i="37"/>
  <c r="I403" i="37"/>
  <c r="C403" i="37"/>
  <c r="L402" i="37"/>
  <c r="J402" i="37"/>
  <c r="I402" i="37"/>
  <c r="C402" i="37"/>
  <c r="L401" i="37"/>
  <c r="J401" i="37"/>
  <c r="I401" i="37"/>
  <c r="C401" i="37"/>
  <c r="L400" i="37"/>
  <c r="J400" i="37"/>
  <c r="I400" i="37"/>
  <c r="C400" i="37"/>
  <c r="J399" i="37"/>
  <c r="I399" i="37"/>
  <c r="C399" i="37"/>
  <c r="L398" i="37"/>
  <c r="J398" i="37"/>
  <c r="I398" i="37"/>
  <c r="C398" i="37"/>
  <c r="L392" i="37"/>
  <c r="J392" i="37"/>
  <c r="I392" i="37"/>
  <c r="C392" i="37"/>
  <c r="L391" i="37"/>
  <c r="J391" i="37"/>
  <c r="I391" i="37"/>
  <c r="C391" i="37"/>
  <c r="L390" i="37"/>
  <c r="J390" i="37"/>
  <c r="I390" i="37"/>
  <c r="C390" i="37"/>
  <c r="L389" i="37"/>
  <c r="J389" i="37"/>
  <c r="I389" i="37"/>
  <c r="C389" i="37"/>
  <c r="L388" i="37"/>
  <c r="J388" i="37"/>
  <c r="I388" i="37"/>
  <c r="C388" i="37"/>
  <c r="L387" i="37"/>
  <c r="J387" i="37"/>
  <c r="I387" i="37"/>
  <c r="C387" i="37"/>
  <c r="J386" i="37"/>
  <c r="I386" i="37"/>
  <c r="C386" i="37"/>
  <c r="L385" i="37"/>
  <c r="J385" i="37"/>
  <c r="I385" i="37"/>
  <c r="C385" i="37"/>
  <c r="L384" i="37"/>
  <c r="J384" i="37"/>
  <c r="I384" i="37"/>
  <c r="C384" i="37"/>
  <c r="L383" i="37"/>
  <c r="J383" i="37"/>
  <c r="I383" i="37"/>
  <c r="C383" i="37"/>
  <c r="L382" i="37"/>
  <c r="J382" i="37"/>
  <c r="I382" i="37"/>
  <c r="C382" i="37"/>
  <c r="L381" i="37"/>
  <c r="J381" i="37"/>
  <c r="I381" i="37"/>
  <c r="C381" i="37"/>
  <c r="L380" i="37"/>
  <c r="J380" i="37"/>
  <c r="I380" i="37"/>
  <c r="C380" i="37"/>
  <c r="L379" i="37"/>
  <c r="J379" i="37"/>
  <c r="I379" i="37"/>
  <c r="C379" i="37"/>
  <c r="J378" i="37"/>
  <c r="I378" i="37"/>
  <c r="C378" i="37"/>
  <c r="L377" i="37"/>
  <c r="J377" i="37"/>
  <c r="I377" i="37"/>
  <c r="C377" i="37"/>
  <c r="L376" i="37"/>
  <c r="J376" i="37"/>
  <c r="I376" i="37"/>
  <c r="C376" i="37"/>
  <c r="L375" i="37"/>
  <c r="J375" i="37"/>
  <c r="I375" i="37"/>
  <c r="C375" i="37"/>
  <c r="L374" i="37"/>
  <c r="J374" i="37"/>
  <c r="I374" i="37"/>
  <c r="C374" i="37"/>
  <c r="L373" i="37"/>
  <c r="J373" i="37"/>
  <c r="I373" i="37"/>
  <c r="C373" i="37"/>
  <c r="J369" i="37"/>
  <c r="I369" i="37"/>
  <c r="C369" i="37"/>
  <c r="L368" i="37"/>
  <c r="J368" i="37"/>
  <c r="I368" i="37"/>
  <c r="C368" i="37"/>
  <c r="L367" i="37"/>
  <c r="J367" i="37"/>
  <c r="I367" i="37"/>
  <c r="C367" i="37"/>
  <c r="L366" i="37"/>
  <c r="J366" i="37"/>
  <c r="I366" i="37"/>
  <c r="C366" i="37"/>
  <c r="L365" i="37"/>
  <c r="J365" i="37"/>
  <c r="I365" i="37"/>
  <c r="C365" i="37"/>
  <c r="L364" i="37"/>
  <c r="J364" i="37"/>
  <c r="I364" i="37"/>
  <c r="C364" i="37"/>
  <c r="L363" i="37"/>
  <c r="J363" i="37"/>
  <c r="I363" i="37"/>
  <c r="C363" i="37"/>
  <c r="L362" i="37"/>
  <c r="J362" i="37"/>
  <c r="I362" i="37"/>
  <c r="C362" i="37"/>
  <c r="J361" i="37"/>
  <c r="I361" i="37"/>
  <c r="C361" i="37"/>
  <c r="L360" i="37"/>
  <c r="J360" i="37"/>
  <c r="I360" i="37"/>
  <c r="C360" i="37"/>
  <c r="L359" i="37"/>
  <c r="J359" i="37"/>
  <c r="I359" i="37"/>
  <c r="C359" i="37"/>
  <c r="L358" i="37"/>
  <c r="J358" i="37"/>
  <c r="I358" i="37"/>
  <c r="C358" i="37"/>
  <c r="L357" i="37"/>
  <c r="J357" i="37"/>
  <c r="I357" i="37"/>
  <c r="C357" i="37"/>
  <c r="L356" i="37"/>
  <c r="J356" i="37"/>
  <c r="I356" i="37"/>
  <c r="C356" i="37"/>
  <c r="L355" i="37"/>
  <c r="J355" i="37"/>
  <c r="I355" i="37"/>
  <c r="C355" i="37"/>
  <c r="L354" i="37"/>
  <c r="J354" i="37"/>
  <c r="I354" i="37"/>
  <c r="C354" i="37"/>
  <c r="J353" i="37"/>
  <c r="I353" i="37"/>
  <c r="C353" i="37"/>
  <c r="L352" i="37"/>
  <c r="J352" i="37"/>
  <c r="I352" i="37"/>
  <c r="C352" i="37"/>
  <c r="L351" i="37"/>
  <c r="J351" i="37"/>
  <c r="I351" i="37"/>
  <c r="C351" i="37"/>
  <c r="L350" i="37"/>
  <c r="J350" i="37"/>
  <c r="I350" i="37"/>
  <c r="C350" i="37"/>
  <c r="L344" i="37"/>
  <c r="J344" i="37"/>
  <c r="I344" i="37"/>
  <c r="C344" i="37"/>
  <c r="L343" i="37"/>
  <c r="J343" i="37"/>
  <c r="I343" i="37"/>
  <c r="C343" i="37"/>
  <c r="L342" i="37"/>
  <c r="J342" i="37"/>
  <c r="I342" i="37"/>
  <c r="C342" i="37"/>
  <c r="L341" i="37"/>
  <c r="J341" i="37"/>
  <c r="I341" i="37"/>
  <c r="C341" i="37"/>
  <c r="L340" i="37"/>
  <c r="J340" i="37"/>
  <c r="I340" i="37"/>
  <c r="C340" i="37"/>
  <c r="L339" i="37"/>
  <c r="J339" i="37"/>
  <c r="I339" i="37"/>
  <c r="C339" i="37"/>
  <c r="J338" i="37"/>
  <c r="I338" i="37"/>
  <c r="C338" i="37"/>
  <c r="L337" i="37"/>
  <c r="J337" i="37"/>
  <c r="I337" i="37"/>
  <c r="C337" i="37"/>
  <c r="L336" i="37"/>
  <c r="J336" i="37"/>
  <c r="I336" i="37"/>
  <c r="C336" i="37"/>
  <c r="L335" i="37"/>
  <c r="L331" i="37"/>
  <c r="J331" i="37"/>
  <c r="I331" i="37"/>
  <c r="C331" i="37"/>
  <c r="L330" i="37"/>
  <c r="J330" i="37"/>
  <c r="I330" i="37"/>
  <c r="C330" i="37"/>
  <c r="L329" i="37"/>
  <c r="J329" i="37"/>
  <c r="I329" i="37"/>
  <c r="C329" i="37"/>
  <c r="L328" i="37"/>
  <c r="J328" i="37"/>
  <c r="I328" i="37"/>
  <c r="C328" i="37"/>
  <c r="L327" i="37"/>
  <c r="J327" i="37"/>
  <c r="I327" i="37"/>
  <c r="C327" i="37"/>
  <c r="L326" i="37"/>
  <c r="J326" i="37"/>
  <c r="I326" i="37"/>
  <c r="C326" i="37"/>
  <c r="L325" i="37"/>
  <c r="J325" i="37"/>
  <c r="I325" i="37"/>
  <c r="C325" i="37"/>
  <c r="L324" i="37"/>
  <c r="J324" i="37"/>
  <c r="I324" i="37"/>
  <c r="C324" i="37"/>
  <c r="L323" i="37"/>
  <c r="J323" i="37"/>
  <c r="I323" i="37"/>
  <c r="C323" i="37"/>
  <c r="J322" i="37"/>
  <c r="I322" i="37"/>
  <c r="C322" i="37"/>
  <c r="L316" i="37"/>
  <c r="J316" i="37"/>
  <c r="I316" i="37"/>
  <c r="C316" i="37"/>
  <c r="L315" i="37"/>
  <c r="J315" i="37"/>
  <c r="I315" i="37"/>
  <c r="C315" i="37"/>
  <c r="L314" i="37"/>
  <c r="J314" i="37"/>
  <c r="I314" i="37"/>
  <c r="C314" i="37"/>
  <c r="L313" i="37"/>
  <c r="J313" i="37"/>
  <c r="I313" i="37"/>
  <c r="C313" i="37"/>
  <c r="L312" i="37"/>
  <c r="J312" i="37"/>
  <c r="I312" i="37"/>
  <c r="C312" i="37"/>
  <c r="L311" i="37"/>
  <c r="J311" i="37"/>
  <c r="I311" i="37"/>
  <c r="C311" i="37"/>
  <c r="L310" i="37"/>
  <c r="J310" i="37"/>
  <c r="I310" i="37"/>
  <c r="C310" i="37"/>
  <c r="L309" i="37"/>
  <c r="J309" i="37"/>
  <c r="I309" i="37"/>
  <c r="C309" i="37"/>
  <c r="L308" i="37"/>
  <c r="J308" i="37"/>
  <c r="I308" i="37"/>
  <c r="C308" i="37"/>
  <c r="L307" i="37"/>
  <c r="J307" i="37"/>
  <c r="I307" i="37"/>
  <c r="C307" i="37"/>
  <c r="L306" i="37"/>
  <c r="J306" i="37"/>
  <c r="I306" i="37"/>
  <c r="C306" i="37"/>
  <c r="J305" i="37"/>
  <c r="I305" i="37"/>
  <c r="C305" i="37"/>
  <c r="L304" i="37"/>
  <c r="J304" i="37"/>
  <c r="I304" i="37"/>
  <c r="C304" i="37"/>
  <c r="L303" i="37"/>
  <c r="J303" i="37"/>
  <c r="I303" i="37"/>
  <c r="C303" i="37"/>
  <c r="L302" i="37"/>
  <c r="J302" i="37"/>
  <c r="I302" i="37"/>
  <c r="C302" i="37"/>
  <c r="L301" i="37"/>
  <c r="J301" i="37"/>
  <c r="I301" i="37"/>
  <c r="C301" i="37"/>
  <c r="L300" i="37"/>
  <c r="J300" i="37"/>
  <c r="I300" i="37"/>
  <c r="C300" i="37"/>
  <c r="L299" i="37"/>
  <c r="J299" i="37"/>
  <c r="I299" i="37"/>
  <c r="C299" i="37"/>
  <c r="L298" i="37"/>
  <c r="J298" i="37"/>
  <c r="I298" i="37"/>
  <c r="C298" i="37"/>
  <c r="L297" i="37"/>
  <c r="J297" i="37"/>
  <c r="I297" i="37"/>
  <c r="C297" i="37"/>
  <c r="I275" i="37"/>
  <c r="J275" i="37"/>
  <c r="L275" i="37"/>
  <c r="I276" i="37"/>
  <c r="J276" i="37"/>
  <c r="L276" i="37"/>
  <c r="I277" i="37"/>
  <c r="J277" i="37"/>
  <c r="L277" i="37"/>
  <c r="I278" i="37"/>
  <c r="J278" i="37"/>
  <c r="L278" i="37"/>
  <c r="I279" i="37"/>
  <c r="J279" i="37"/>
  <c r="L279" i="37"/>
  <c r="I280" i="37"/>
  <c r="J280" i="37"/>
  <c r="L280" i="37"/>
  <c r="I281" i="37"/>
  <c r="J281" i="37"/>
  <c r="L281" i="37"/>
  <c r="I282" i="37"/>
  <c r="J282" i="37"/>
  <c r="L282" i="37"/>
  <c r="I283" i="37"/>
  <c r="J283" i="37"/>
  <c r="L283" i="37"/>
  <c r="I284" i="37"/>
  <c r="J284" i="37"/>
  <c r="L284" i="37"/>
  <c r="I285" i="37"/>
  <c r="J285" i="37"/>
  <c r="L285" i="37"/>
  <c r="I286" i="37"/>
  <c r="J286" i="37"/>
  <c r="L286" i="37"/>
  <c r="I287" i="37"/>
  <c r="J287" i="37"/>
  <c r="L287" i="37"/>
  <c r="I288" i="37"/>
  <c r="J288" i="37"/>
  <c r="L288" i="37"/>
  <c r="I289" i="37"/>
  <c r="J289" i="37"/>
  <c r="L289" i="37"/>
  <c r="I290" i="37"/>
  <c r="J290" i="37"/>
  <c r="L290" i="37"/>
  <c r="I291" i="37"/>
  <c r="J291" i="37"/>
  <c r="L291" i="37"/>
  <c r="I292" i="37"/>
  <c r="J292" i="37"/>
  <c r="L292" i="37"/>
  <c r="I293" i="37"/>
  <c r="J293" i="37"/>
  <c r="L293" i="37"/>
  <c r="C275" i="37"/>
  <c r="C276" i="37"/>
  <c r="C277" i="37"/>
  <c r="C278" i="37"/>
  <c r="C279" i="37"/>
  <c r="C280" i="37"/>
  <c r="C281" i="37"/>
  <c r="C282" i="37"/>
  <c r="C283" i="37"/>
  <c r="C284" i="37"/>
  <c r="C285" i="37"/>
  <c r="C286" i="37"/>
  <c r="C287" i="37"/>
  <c r="C288" i="37"/>
  <c r="C289" i="37"/>
  <c r="C290" i="37"/>
  <c r="C291" i="37"/>
  <c r="C292" i="37"/>
  <c r="C293" i="37"/>
  <c r="J274" i="37"/>
  <c r="I274" i="37"/>
  <c r="C274" i="37"/>
  <c r="L268" i="37"/>
  <c r="J268" i="37"/>
  <c r="I268" i="37"/>
  <c r="C268" i="37"/>
  <c r="L267" i="37"/>
  <c r="J267" i="37"/>
  <c r="I267" i="37"/>
  <c r="C267" i="37"/>
  <c r="L266" i="37"/>
  <c r="J266" i="37"/>
  <c r="I266" i="37"/>
  <c r="C266" i="37"/>
  <c r="L265" i="37"/>
  <c r="J265" i="37"/>
  <c r="I265" i="37"/>
  <c r="C265" i="37"/>
  <c r="L264" i="37"/>
  <c r="J264" i="37"/>
  <c r="I264" i="37"/>
  <c r="C264" i="37"/>
  <c r="L263" i="37"/>
  <c r="J263" i="37"/>
  <c r="I263" i="37"/>
  <c r="C263" i="37"/>
  <c r="L262" i="37"/>
  <c r="J262" i="37"/>
  <c r="I262" i="37"/>
  <c r="C262" i="37"/>
  <c r="L261" i="37"/>
  <c r="J261" i="37"/>
  <c r="I261" i="37"/>
  <c r="C261" i="37"/>
  <c r="L260" i="37"/>
  <c r="J260" i="37"/>
  <c r="I260" i="37"/>
  <c r="C260" i="37"/>
  <c r="L259" i="37"/>
  <c r="J259" i="37"/>
  <c r="I259" i="37"/>
  <c r="C259" i="37"/>
  <c r="L258" i="37"/>
  <c r="J258" i="37"/>
  <c r="I258" i="37"/>
  <c r="C258" i="37"/>
  <c r="L257" i="37"/>
  <c r="J257" i="37"/>
  <c r="I257" i="37"/>
  <c r="C257" i="37"/>
  <c r="L256" i="37"/>
  <c r="J256" i="37"/>
  <c r="I256" i="37"/>
  <c r="C256" i="37"/>
  <c r="L255" i="37"/>
  <c r="J255" i="37"/>
  <c r="I255" i="37"/>
  <c r="C255" i="37"/>
  <c r="L254" i="37"/>
  <c r="J254" i="37"/>
  <c r="I254" i="37"/>
  <c r="C254" i="37"/>
  <c r="L253" i="37"/>
  <c r="J253" i="37"/>
  <c r="I253" i="37"/>
  <c r="C253" i="37"/>
  <c r="L252" i="37"/>
  <c r="J252" i="37"/>
  <c r="I252" i="37"/>
  <c r="C252" i="37"/>
  <c r="L251" i="37"/>
  <c r="J251" i="37"/>
  <c r="I251" i="37"/>
  <c r="C251" i="37"/>
  <c r="L250" i="37"/>
  <c r="J250" i="37"/>
  <c r="I250" i="37"/>
  <c r="C250" i="37"/>
  <c r="L249" i="37"/>
  <c r="J249" i="37"/>
  <c r="I249" i="37"/>
  <c r="C249" i="37"/>
  <c r="L248" i="37"/>
  <c r="J248" i="37"/>
  <c r="I248" i="37"/>
  <c r="C248" i="37"/>
  <c r="L247" i="37"/>
  <c r="J247" i="37"/>
  <c r="I247" i="37"/>
  <c r="C247" i="37"/>
  <c r="L246" i="37"/>
  <c r="J246" i="37"/>
  <c r="I246" i="37"/>
  <c r="C246" i="37"/>
  <c r="L245" i="37"/>
  <c r="J245" i="37"/>
  <c r="I245" i="37"/>
  <c r="C245" i="37"/>
  <c r="L244" i="37"/>
  <c r="J244" i="37"/>
  <c r="I244" i="37"/>
  <c r="C244" i="37"/>
  <c r="L243" i="37"/>
  <c r="J243" i="37"/>
  <c r="I243" i="37"/>
  <c r="C243" i="37"/>
  <c r="L242" i="37"/>
  <c r="J242" i="37"/>
  <c r="I242" i="37"/>
  <c r="C242" i="37"/>
  <c r="L241" i="37"/>
  <c r="J241" i="37"/>
  <c r="I241" i="37"/>
  <c r="C241" i="37"/>
  <c r="L240" i="37"/>
  <c r="J240" i="37"/>
  <c r="I240" i="37"/>
  <c r="C240" i="37"/>
  <c r="L239" i="37"/>
  <c r="J239" i="37"/>
  <c r="I239" i="37"/>
  <c r="C239" i="37"/>
  <c r="L238" i="37"/>
  <c r="J238" i="37"/>
  <c r="I238" i="37"/>
  <c r="C238" i="37"/>
  <c r="L237" i="37"/>
  <c r="J237" i="37"/>
  <c r="I237" i="37"/>
  <c r="C237" i="37"/>
  <c r="L236" i="37"/>
  <c r="J236" i="37"/>
  <c r="I236" i="37"/>
  <c r="C236" i="37"/>
  <c r="L235" i="37"/>
  <c r="J235" i="37"/>
  <c r="I235" i="37"/>
  <c r="C235" i="37"/>
  <c r="L234" i="37"/>
  <c r="J234" i="37"/>
  <c r="I234" i="37"/>
  <c r="C234" i="37"/>
  <c r="L233" i="37"/>
  <c r="J233" i="37"/>
  <c r="I233" i="37"/>
  <c r="C233" i="37"/>
  <c r="L232" i="37"/>
  <c r="J232" i="37"/>
  <c r="I232" i="37"/>
  <c r="C232" i="37"/>
  <c r="L231" i="37"/>
  <c r="J231" i="37"/>
  <c r="I231" i="37"/>
  <c r="C231" i="37"/>
  <c r="L230" i="37"/>
  <c r="J230" i="37"/>
  <c r="I230" i="37"/>
  <c r="C230" i="37"/>
  <c r="L229" i="37"/>
  <c r="J229" i="37"/>
  <c r="I229" i="37"/>
  <c r="C229" i="37"/>
  <c r="L228" i="37"/>
  <c r="J228" i="37"/>
  <c r="I228" i="37"/>
  <c r="C228" i="37"/>
  <c r="L227" i="37"/>
  <c r="J227" i="37"/>
  <c r="I227" i="37"/>
  <c r="C227" i="37"/>
  <c r="L226" i="37"/>
  <c r="J226" i="37"/>
  <c r="I226" i="37"/>
  <c r="C226" i="37"/>
  <c r="L225" i="37"/>
  <c r="J225" i="37"/>
  <c r="I225" i="37"/>
  <c r="C225" i="37"/>
  <c r="L224" i="37"/>
  <c r="J224" i="37"/>
  <c r="I224" i="37"/>
  <c r="C224" i="37"/>
  <c r="L223" i="37"/>
  <c r="J223" i="37"/>
  <c r="I223" i="37"/>
  <c r="C223" i="37"/>
  <c r="L222" i="37"/>
  <c r="J222" i="37"/>
  <c r="I222" i="37"/>
  <c r="C222" i="37"/>
  <c r="L221" i="37"/>
  <c r="J221" i="37"/>
  <c r="I221" i="37"/>
  <c r="C221" i="37"/>
  <c r="L220" i="37"/>
  <c r="J220" i="37"/>
  <c r="I220" i="37"/>
  <c r="C220" i="37"/>
  <c r="L219" i="37"/>
  <c r="J219" i="37"/>
  <c r="I219" i="37"/>
  <c r="C219" i="37"/>
  <c r="I167" i="37"/>
  <c r="J167" i="37"/>
  <c r="L167" i="37"/>
  <c r="I168" i="37"/>
  <c r="J168" i="37"/>
  <c r="L168" i="37"/>
  <c r="I169" i="37"/>
  <c r="J169" i="37"/>
  <c r="L169" i="37"/>
  <c r="I170" i="37"/>
  <c r="J170" i="37"/>
  <c r="L170" i="37"/>
  <c r="I171" i="37"/>
  <c r="J171" i="37"/>
  <c r="L171" i="37"/>
  <c r="I172" i="37"/>
  <c r="J172" i="37"/>
  <c r="L172" i="37"/>
  <c r="I173" i="37"/>
  <c r="J173" i="37"/>
  <c r="L173" i="37"/>
  <c r="I174" i="37"/>
  <c r="J174" i="37"/>
  <c r="L174" i="37"/>
  <c r="I175" i="37"/>
  <c r="J175" i="37"/>
  <c r="L175" i="37"/>
  <c r="I176" i="37"/>
  <c r="J176" i="37"/>
  <c r="L176" i="37"/>
  <c r="I177" i="37"/>
  <c r="J177" i="37"/>
  <c r="L177" i="37"/>
  <c r="I178" i="37"/>
  <c r="J178" i="37"/>
  <c r="L178" i="37"/>
  <c r="I179" i="37"/>
  <c r="J179" i="37"/>
  <c r="L179" i="37"/>
  <c r="I180" i="37"/>
  <c r="J180" i="37"/>
  <c r="L180" i="37"/>
  <c r="I181" i="37"/>
  <c r="J181" i="37"/>
  <c r="L181" i="37"/>
  <c r="I182" i="37"/>
  <c r="J182" i="37"/>
  <c r="L182" i="37"/>
  <c r="I183" i="37"/>
  <c r="J183" i="37"/>
  <c r="L183" i="37"/>
  <c r="I184" i="37"/>
  <c r="J184" i="37"/>
  <c r="L184" i="37"/>
  <c r="I185" i="37"/>
  <c r="J185" i="37"/>
  <c r="L185" i="37"/>
  <c r="I186" i="37"/>
  <c r="J186" i="37"/>
  <c r="L186" i="37"/>
  <c r="I187" i="37"/>
  <c r="J187" i="37"/>
  <c r="L187" i="37"/>
  <c r="I188" i="37"/>
  <c r="J188" i="37"/>
  <c r="L188" i="37"/>
  <c r="I189" i="37"/>
  <c r="J189" i="37"/>
  <c r="L189" i="37"/>
  <c r="I190" i="37"/>
  <c r="J190" i="37"/>
  <c r="L190" i="37"/>
  <c r="I191" i="37"/>
  <c r="J191" i="37"/>
  <c r="L191" i="37"/>
  <c r="I192" i="37"/>
  <c r="J192" i="37"/>
  <c r="L192" i="37"/>
  <c r="I193" i="37"/>
  <c r="J193" i="37"/>
  <c r="L193" i="37"/>
  <c r="I194" i="37"/>
  <c r="J194" i="37"/>
  <c r="L194" i="37"/>
  <c r="I195" i="37"/>
  <c r="J195" i="37"/>
  <c r="L195" i="37"/>
  <c r="I196" i="37"/>
  <c r="J196" i="37"/>
  <c r="L196" i="37"/>
  <c r="I197" i="37"/>
  <c r="J197" i="37"/>
  <c r="L197" i="37"/>
  <c r="I198" i="37"/>
  <c r="J198" i="37"/>
  <c r="L198" i="37"/>
  <c r="I199" i="37"/>
  <c r="J199" i="37"/>
  <c r="L199" i="37"/>
  <c r="I200" i="37"/>
  <c r="J200" i="37"/>
  <c r="L200" i="37"/>
  <c r="I201" i="37"/>
  <c r="J201" i="37"/>
  <c r="L201" i="37"/>
  <c r="I202" i="37"/>
  <c r="J202" i="37"/>
  <c r="L202" i="37"/>
  <c r="I203" i="37"/>
  <c r="J203" i="37"/>
  <c r="L203" i="37"/>
  <c r="I204" i="37"/>
  <c r="J204" i="37"/>
  <c r="L204" i="37"/>
  <c r="I205" i="37"/>
  <c r="J205" i="37"/>
  <c r="L205" i="37"/>
  <c r="I206" i="37"/>
  <c r="J206" i="37"/>
  <c r="L206" i="37"/>
  <c r="I207" i="37"/>
  <c r="J207" i="37"/>
  <c r="L207" i="37"/>
  <c r="I208" i="37"/>
  <c r="J208" i="37"/>
  <c r="L208" i="37"/>
  <c r="I209" i="37"/>
  <c r="J209" i="37"/>
  <c r="L209" i="37"/>
  <c r="I210" i="37"/>
  <c r="J210" i="37"/>
  <c r="L210" i="37"/>
  <c r="I211" i="37"/>
  <c r="J211" i="37"/>
  <c r="L211" i="37"/>
  <c r="I212" i="37"/>
  <c r="J212" i="37"/>
  <c r="L212" i="37"/>
  <c r="I213" i="37"/>
  <c r="J213" i="37"/>
  <c r="L213" i="37"/>
  <c r="I214" i="37"/>
  <c r="J214" i="37"/>
  <c r="L214" i="37"/>
  <c r="I215" i="37"/>
  <c r="J215" i="37"/>
  <c r="L215" i="37"/>
  <c r="C167" i="37"/>
  <c r="C168" i="37"/>
  <c r="C169" i="37"/>
  <c r="C170" i="37"/>
  <c r="C171" i="37"/>
  <c r="C172" i="37"/>
  <c r="C173" i="37"/>
  <c r="C174" i="37"/>
  <c r="C175" i="37"/>
  <c r="C176" i="37"/>
  <c r="C177" i="37"/>
  <c r="C178" i="37"/>
  <c r="C179" i="37"/>
  <c r="C180" i="37"/>
  <c r="C181" i="37"/>
  <c r="C182" i="37"/>
  <c r="C183" i="37"/>
  <c r="C184" i="37"/>
  <c r="C185" i="37"/>
  <c r="C186" i="37"/>
  <c r="C187" i="37"/>
  <c r="C188" i="37"/>
  <c r="C189" i="37"/>
  <c r="C190" i="37"/>
  <c r="C191" i="37"/>
  <c r="C192" i="37"/>
  <c r="C193" i="37"/>
  <c r="C194" i="37"/>
  <c r="C195" i="37"/>
  <c r="C196" i="37"/>
  <c r="C197" i="37"/>
  <c r="C198" i="37"/>
  <c r="C199" i="37"/>
  <c r="C200" i="37"/>
  <c r="C201" i="37"/>
  <c r="C202" i="37"/>
  <c r="C203" i="37"/>
  <c r="C204" i="37"/>
  <c r="C205" i="37"/>
  <c r="C206" i="37"/>
  <c r="C207" i="37"/>
  <c r="C208" i="37"/>
  <c r="C209" i="37"/>
  <c r="C210" i="37"/>
  <c r="C211" i="37"/>
  <c r="C212" i="37"/>
  <c r="C213" i="37"/>
  <c r="C214" i="37"/>
  <c r="C215" i="37"/>
  <c r="L166" i="37"/>
  <c r="J166" i="37"/>
  <c r="I166" i="37"/>
  <c r="C166" i="37"/>
  <c r="L160" i="37"/>
  <c r="J160" i="37"/>
  <c r="I160" i="37"/>
  <c r="C160" i="37"/>
  <c r="L159" i="37"/>
  <c r="J159" i="37"/>
  <c r="I159" i="37"/>
  <c r="C159" i="37"/>
  <c r="L158" i="37"/>
  <c r="J158" i="37"/>
  <c r="I158" i="37"/>
  <c r="C158" i="37"/>
  <c r="L157" i="37"/>
  <c r="J157" i="37"/>
  <c r="I157" i="37"/>
  <c r="C157" i="37"/>
  <c r="L156" i="37"/>
  <c r="J156" i="37"/>
  <c r="I156" i="37"/>
  <c r="C156" i="37"/>
  <c r="L155" i="37"/>
  <c r="J155" i="37"/>
  <c r="I155" i="37"/>
  <c r="C155" i="37"/>
  <c r="L154" i="37"/>
  <c r="J154" i="37"/>
  <c r="I154" i="37"/>
  <c r="C154" i="37"/>
  <c r="L153" i="37"/>
  <c r="J153" i="37"/>
  <c r="I153" i="37"/>
  <c r="C153" i="37"/>
  <c r="L152" i="37"/>
  <c r="J152" i="37"/>
  <c r="I152" i="37"/>
  <c r="C152" i="37"/>
  <c r="L151" i="37"/>
  <c r="J151" i="37"/>
  <c r="I151" i="37"/>
  <c r="C151" i="37"/>
  <c r="L150" i="37"/>
  <c r="J150" i="37"/>
  <c r="I150" i="37"/>
  <c r="C150" i="37"/>
  <c r="L149" i="37"/>
  <c r="J149" i="37"/>
  <c r="I149" i="37"/>
  <c r="C149" i="37"/>
  <c r="L148" i="37"/>
  <c r="J148" i="37"/>
  <c r="I148" i="37"/>
  <c r="C148" i="37"/>
  <c r="L147" i="37"/>
  <c r="J147" i="37"/>
  <c r="I147" i="37"/>
  <c r="C147" i="37"/>
  <c r="L146" i="37"/>
  <c r="J146" i="37"/>
  <c r="I146" i="37"/>
  <c r="C146" i="37"/>
  <c r="L145" i="37"/>
  <c r="J145" i="37"/>
  <c r="I145" i="37"/>
  <c r="C145" i="37"/>
  <c r="L144" i="37"/>
  <c r="J144" i="37"/>
  <c r="I144" i="37"/>
  <c r="C144" i="37"/>
  <c r="L143" i="37"/>
  <c r="J143" i="37"/>
  <c r="I143" i="37"/>
  <c r="C143" i="37"/>
  <c r="L142" i="37"/>
  <c r="J142" i="37"/>
  <c r="I142" i="37"/>
  <c r="C142" i="37"/>
  <c r="L141" i="37"/>
  <c r="J141" i="37"/>
  <c r="I141" i="37"/>
  <c r="C141" i="37"/>
  <c r="I119" i="37"/>
  <c r="J119" i="37"/>
  <c r="L119" i="37"/>
  <c r="I120" i="37"/>
  <c r="J120" i="37"/>
  <c r="L120" i="37"/>
  <c r="I121" i="37"/>
  <c r="J121" i="37"/>
  <c r="L121" i="37"/>
  <c r="I122" i="37"/>
  <c r="J122" i="37"/>
  <c r="L122" i="37"/>
  <c r="I123" i="37"/>
  <c r="J123" i="37"/>
  <c r="L123" i="37"/>
  <c r="I124" i="37"/>
  <c r="J124" i="37"/>
  <c r="L124" i="37"/>
  <c r="I125" i="37"/>
  <c r="J125" i="37"/>
  <c r="L125" i="37"/>
  <c r="I126" i="37"/>
  <c r="J126" i="37"/>
  <c r="L126" i="37"/>
  <c r="I127" i="37"/>
  <c r="J127" i="37"/>
  <c r="L127" i="37"/>
  <c r="I128" i="37"/>
  <c r="J128" i="37"/>
  <c r="L128" i="37"/>
  <c r="I129" i="37"/>
  <c r="J129" i="37"/>
  <c r="L129" i="37"/>
  <c r="I130" i="37"/>
  <c r="J130" i="37"/>
  <c r="L130" i="37"/>
  <c r="I131" i="37"/>
  <c r="J131" i="37"/>
  <c r="L131" i="37"/>
  <c r="I132" i="37"/>
  <c r="J132" i="37"/>
  <c r="L132" i="37"/>
  <c r="I133" i="37"/>
  <c r="J133" i="37"/>
  <c r="L133" i="37"/>
  <c r="I134" i="37"/>
  <c r="J134" i="37"/>
  <c r="L134" i="37"/>
  <c r="I135" i="37"/>
  <c r="J135" i="37"/>
  <c r="L135" i="37"/>
  <c r="I136" i="37"/>
  <c r="J136" i="37"/>
  <c r="L136" i="37"/>
  <c r="I137" i="37"/>
  <c r="J137" i="37"/>
  <c r="L137" i="37"/>
  <c r="C119" i="37"/>
  <c r="C120" i="37"/>
  <c r="C121" i="37"/>
  <c r="C122" i="37"/>
  <c r="C123" i="37"/>
  <c r="C124" i="37"/>
  <c r="C125" i="37"/>
  <c r="C126" i="37"/>
  <c r="C127" i="37"/>
  <c r="C128" i="37"/>
  <c r="C129" i="37"/>
  <c r="C130" i="37"/>
  <c r="C131" i="37"/>
  <c r="C132" i="37"/>
  <c r="C133" i="37"/>
  <c r="C134" i="37"/>
  <c r="C135" i="37"/>
  <c r="C136" i="37"/>
  <c r="C137" i="37"/>
  <c r="L118" i="37"/>
  <c r="J118" i="37"/>
  <c r="I118" i="37"/>
  <c r="C118" i="37"/>
  <c r="C112" i="37"/>
  <c r="C111" i="37"/>
  <c r="C110" i="37"/>
  <c r="C109" i="37"/>
  <c r="C108" i="37"/>
  <c r="C107" i="37"/>
  <c r="C106" i="37"/>
  <c r="C105" i="37"/>
  <c r="C104" i="37"/>
  <c r="C103" i="37"/>
  <c r="C102" i="37"/>
  <c r="C101" i="37"/>
  <c r="C100" i="37"/>
  <c r="C99" i="37"/>
  <c r="C98" i="37"/>
  <c r="C97" i="37"/>
  <c r="C96" i="37"/>
  <c r="C95" i="37"/>
  <c r="C94" i="37"/>
  <c r="C93" i="37"/>
  <c r="C92" i="37"/>
  <c r="C91" i="37"/>
  <c r="C90" i="37"/>
  <c r="C89" i="37"/>
  <c r="C88" i="37"/>
  <c r="C87" i="37"/>
  <c r="C86" i="37"/>
  <c r="C85" i="37"/>
  <c r="C84" i="37"/>
  <c r="C83" i="37"/>
  <c r="C82" i="37"/>
  <c r="C81" i="37"/>
  <c r="C80" i="37"/>
  <c r="C79" i="37"/>
  <c r="C78" i="37"/>
  <c r="C77" i="37"/>
  <c r="C76" i="37"/>
  <c r="C75" i="37"/>
  <c r="C74" i="37"/>
  <c r="C73" i="37"/>
  <c r="C72" i="37"/>
  <c r="C71" i="37"/>
  <c r="C70" i="37"/>
  <c r="C69" i="37"/>
  <c r="C68" i="37"/>
  <c r="C67" i="37"/>
  <c r="C66" i="37"/>
  <c r="C65" i="37"/>
  <c r="C64" i="37"/>
  <c r="C63" i="37"/>
  <c r="C11" i="37"/>
  <c r="C12" i="37"/>
  <c r="C13" i="37"/>
  <c r="C14" i="37"/>
  <c r="C15" i="37"/>
  <c r="C16" i="37"/>
  <c r="C17" i="37"/>
  <c r="C18" i="37"/>
  <c r="C19" i="37"/>
  <c r="C20" i="37"/>
  <c r="C21" i="37"/>
  <c r="C22" i="37"/>
  <c r="C23" i="37"/>
  <c r="C24" i="37"/>
  <c r="C25" i="37"/>
  <c r="C26" i="37"/>
  <c r="C27" i="37"/>
  <c r="C28" i="37"/>
  <c r="C29" i="37"/>
  <c r="C30" i="37"/>
  <c r="C31" i="37"/>
  <c r="C32" i="37"/>
  <c r="C33" i="37"/>
  <c r="C34" i="37"/>
  <c r="C35" i="37"/>
  <c r="C36" i="37"/>
  <c r="C37" i="37"/>
  <c r="C38" i="37"/>
  <c r="C39" i="37"/>
  <c r="C40" i="37"/>
  <c r="C41" i="37"/>
  <c r="C42" i="37"/>
  <c r="C43" i="37"/>
  <c r="C44" i="37"/>
  <c r="C45" i="37"/>
  <c r="C46" i="37"/>
  <c r="C47" i="37"/>
  <c r="C48" i="37"/>
  <c r="C49" i="37"/>
  <c r="C50" i="37"/>
  <c r="C51" i="37"/>
  <c r="C52" i="37"/>
  <c r="C53" i="37"/>
  <c r="C54" i="37"/>
  <c r="C55" i="37"/>
  <c r="C56" i="37"/>
  <c r="C57" i="37"/>
  <c r="C58" i="37"/>
  <c r="C59" i="37"/>
  <c r="L112" i="37"/>
  <c r="J112" i="37"/>
  <c r="I112" i="37"/>
  <c r="L111" i="37"/>
  <c r="J111" i="37"/>
  <c r="I111" i="37"/>
  <c r="L110" i="37"/>
  <c r="J110" i="37"/>
  <c r="I110" i="37"/>
  <c r="L109" i="37"/>
  <c r="J109" i="37"/>
  <c r="I109" i="37"/>
  <c r="L108" i="37"/>
  <c r="J108" i="37"/>
  <c r="I108" i="37"/>
  <c r="L107" i="37"/>
  <c r="J107" i="37"/>
  <c r="I107" i="37"/>
  <c r="L106" i="37"/>
  <c r="J106" i="37"/>
  <c r="I106" i="37"/>
  <c r="L105" i="37"/>
  <c r="J105" i="37"/>
  <c r="I105" i="37"/>
  <c r="L104" i="37"/>
  <c r="J104" i="37"/>
  <c r="I104" i="37"/>
  <c r="L103" i="37"/>
  <c r="J103" i="37"/>
  <c r="I103" i="37"/>
  <c r="L102" i="37"/>
  <c r="J102" i="37"/>
  <c r="I102" i="37"/>
  <c r="L101" i="37"/>
  <c r="J101" i="37"/>
  <c r="I101" i="37"/>
  <c r="L100" i="37"/>
  <c r="J100" i="37"/>
  <c r="I100" i="37"/>
  <c r="L99" i="37"/>
  <c r="J99" i="37"/>
  <c r="I99" i="37"/>
  <c r="L98" i="37"/>
  <c r="J98" i="37"/>
  <c r="I98" i="37"/>
  <c r="L97" i="37"/>
  <c r="J97" i="37"/>
  <c r="I97" i="37"/>
  <c r="L96" i="37"/>
  <c r="J96" i="37"/>
  <c r="I96" i="37"/>
  <c r="L95" i="37"/>
  <c r="J95" i="37"/>
  <c r="I95" i="37"/>
  <c r="L94" i="37"/>
  <c r="J94" i="37"/>
  <c r="M94" i="37" s="1"/>
  <c r="I94" i="37"/>
  <c r="L93" i="37"/>
  <c r="J93" i="37"/>
  <c r="I93" i="37"/>
  <c r="L92" i="37"/>
  <c r="J92" i="37"/>
  <c r="I92" i="37"/>
  <c r="L91" i="37"/>
  <c r="J91" i="37"/>
  <c r="I91" i="37"/>
  <c r="L90" i="37"/>
  <c r="J90" i="37"/>
  <c r="I90" i="37"/>
  <c r="L89" i="37"/>
  <c r="J89" i="37"/>
  <c r="I89" i="37"/>
  <c r="L88" i="37"/>
  <c r="J88" i="37"/>
  <c r="I88" i="37"/>
  <c r="L87" i="37"/>
  <c r="J87" i="37"/>
  <c r="I87" i="37"/>
  <c r="L86" i="37"/>
  <c r="J86" i="37"/>
  <c r="I86" i="37"/>
  <c r="L85" i="37"/>
  <c r="J85" i="37"/>
  <c r="I85" i="37"/>
  <c r="L84" i="37"/>
  <c r="J84" i="37"/>
  <c r="I84" i="37"/>
  <c r="L83" i="37"/>
  <c r="J83" i="37"/>
  <c r="I83" i="37"/>
  <c r="L82" i="37"/>
  <c r="J82" i="37"/>
  <c r="I82" i="37"/>
  <c r="L81" i="37"/>
  <c r="J81" i="37"/>
  <c r="I81" i="37"/>
  <c r="L80" i="37"/>
  <c r="J80" i="37"/>
  <c r="I80" i="37"/>
  <c r="L79" i="37"/>
  <c r="J79" i="37"/>
  <c r="I79" i="37"/>
  <c r="L78" i="37"/>
  <c r="J78" i="37"/>
  <c r="I78" i="37"/>
  <c r="L77" i="37"/>
  <c r="J77" i="37"/>
  <c r="I77" i="37"/>
  <c r="L76" i="37"/>
  <c r="J76" i="37"/>
  <c r="I76" i="37"/>
  <c r="L75" i="37"/>
  <c r="J75" i="37"/>
  <c r="I75" i="37"/>
  <c r="L74" i="37"/>
  <c r="J74" i="37"/>
  <c r="I74" i="37"/>
  <c r="L73" i="37"/>
  <c r="J73" i="37"/>
  <c r="I73" i="37"/>
  <c r="L72" i="37"/>
  <c r="J72" i="37"/>
  <c r="I72" i="37"/>
  <c r="L71" i="37"/>
  <c r="J71" i="37"/>
  <c r="I71" i="37"/>
  <c r="L70" i="37"/>
  <c r="J70" i="37"/>
  <c r="I70" i="37"/>
  <c r="L69" i="37"/>
  <c r="J69" i="37"/>
  <c r="I69" i="37"/>
  <c r="L68" i="37"/>
  <c r="J68" i="37"/>
  <c r="I68" i="37"/>
  <c r="L67" i="37"/>
  <c r="J67" i="37"/>
  <c r="I67" i="37"/>
  <c r="L66" i="37"/>
  <c r="J66" i="37"/>
  <c r="I66" i="37"/>
  <c r="L65" i="37"/>
  <c r="J65" i="37"/>
  <c r="I65" i="37"/>
  <c r="L64" i="37"/>
  <c r="J64" i="37"/>
  <c r="I64" i="37"/>
  <c r="L63" i="37"/>
  <c r="J63" i="37"/>
  <c r="I63" i="37"/>
  <c r="I11" i="37"/>
  <c r="J11" i="37"/>
  <c r="L11" i="37"/>
  <c r="I12" i="37"/>
  <c r="J12" i="37"/>
  <c r="L12" i="37"/>
  <c r="I13" i="37"/>
  <c r="J13" i="37"/>
  <c r="L13" i="37"/>
  <c r="I14" i="37"/>
  <c r="J14" i="37"/>
  <c r="L14" i="37"/>
  <c r="I15" i="37"/>
  <c r="J15" i="37"/>
  <c r="L15" i="37"/>
  <c r="I16" i="37"/>
  <c r="J16" i="37"/>
  <c r="L16" i="37"/>
  <c r="I17" i="37"/>
  <c r="J17" i="37"/>
  <c r="L17" i="37"/>
  <c r="I18" i="37"/>
  <c r="J18" i="37"/>
  <c r="L18" i="37"/>
  <c r="I19" i="37"/>
  <c r="J19" i="37"/>
  <c r="L19" i="37"/>
  <c r="I20" i="37"/>
  <c r="J20" i="37"/>
  <c r="L20" i="37"/>
  <c r="I21" i="37"/>
  <c r="J21" i="37"/>
  <c r="L21" i="37"/>
  <c r="I22" i="37"/>
  <c r="J22" i="37"/>
  <c r="L22" i="37"/>
  <c r="I23" i="37"/>
  <c r="J23" i="37"/>
  <c r="L23" i="37"/>
  <c r="I24" i="37"/>
  <c r="J24" i="37"/>
  <c r="L24" i="37"/>
  <c r="I25" i="37"/>
  <c r="J25" i="37"/>
  <c r="L25" i="37"/>
  <c r="I26" i="37"/>
  <c r="J26" i="37"/>
  <c r="L26" i="37"/>
  <c r="I27" i="37"/>
  <c r="J27" i="37"/>
  <c r="L27" i="37"/>
  <c r="I28" i="37"/>
  <c r="J28" i="37"/>
  <c r="L28" i="37"/>
  <c r="I29" i="37"/>
  <c r="J29" i="37"/>
  <c r="L29" i="37"/>
  <c r="I30" i="37"/>
  <c r="J30" i="37"/>
  <c r="L30" i="37"/>
  <c r="I31" i="37"/>
  <c r="J31" i="37"/>
  <c r="L31" i="37"/>
  <c r="I32" i="37"/>
  <c r="J32" i="37"/>
  <c r="L32" i="37"/>
  <c r="I33" i="37"/>
  <c r="J33" i="37"/>
  <c r="L33" i="37"/>
  <c r="I34" i="37"/>
  <c r="J34" i="37"/>
  <c r="L34" i="37"/>
  <c r="I35" i="37"/>
  <c r="J35" i="37"/>
  <c r="L35" i="37"/>
  <c r="I36" i="37"/>
  <c r="J36" i="37"/>
  <c r="L36" i="37"/>
  <c r="I37" i="37"/>
  <c r="J37" i="37"/>
  <c r="L37" i="37"/>
  <c r="I38" i="37"/>
  <c r="J38" i="37"/>
  <c r="L38" i="37"/>
  <c r="I39" i="37"/>
  <c r="J39" i="37"/>
  <c r="L39" i="37"/>
  <c r="I40" i="37"/>
  <c r="J40" i="37"/>
  <c r="L40" i="37"/>
  <c r="I41" i="37"/>
  <c r="J41" i="37"/>
  <c r="L41" i="37"/>
  <c r="I42" i="37"/>
  <c r="J42" i="37"/>
  <c r="L42" i="37"/>
  <c r="I43" i="37"/>
  <c r="J43" i="37"/>
  <c r="L43" i="37"/>
  <c r="I44" i="37"/>
  <c r="J44" i="37"/>
  <c r="M44" i="37" s="1"/>
  <c r="L44" i="37"/>
  <c r="I45" i="37"/>
  <c r="J45" i="37"/>
  <c r="L45" i="37"/>
  <c r="I46" i="37"/>
  <c r="J46" i="37"/>
  <c r="L46" i="37"/>
  <c r="I47" i="37"/>
  <c r="J47" i="37"/>
  <c r="L47" i="37"/>
  <c r="I48" i="37"/>
  <c r="J48" i="37"/>
  <c r="L48" i="37"/>
  <c r="I49" i="37"/>
  <c r="J49" i="37"/>
  <c r="L49" i="37"/>
  <c r="I50" i="37"/>
  <c r="J50" i="37"/>
  <c r="L50" i="37"/>
  <c r="I51" i="37"/>
  <c r="J51" i="37"/>
  <c r="L51" i="37"/>
  <c r="I52" i="37"/>
  <c r="J52" i="37"/>
  <c r="L52" i="37"/>
  <c r="I53" i="37"/>
  <c r="J53" i="37"/>
  <c r="L53" i="37"/>
  <c r="I54" i="37"/>
  <c r="J54" i="37"/>
  <c r="L54" i="37"/>
  <c r="I55" i="37"/>
  <c r="J55" i="37"/>
  <c r="L55" i="37"/>
  <c r="I56" i="37"/>
  <c r="J56" i="37"/>
  <c r="L56" i="37"/>
  <c r="I57" i="37"/>
  <c r="J57" i="37"/>
  <c r="L57" i="37"/>
  <c r="I58" i="37"/>
  <c r="J58" i="37"/>
  <c r="L58" i="37"/>
  <c r="I59" i="37"/>
  <c r="J59" i="37"/>
  <c r="M59" i="37" s="1"/>
  <c r="L59" i="37"/>
  <c r="L10" i="37"/>
  <c r="J10" i="37"/>
  <c r="I10" i="37"/>
  <c r="M29" i="63"/>
  <c r="G18" i="8"/>
  <c r="M34" i="55"/>
  <c r="K19" i="63"/>
  <c r="L19" i="63" s="1"/>
  <c r="K21" i="63"/>
  <c r="L21" i="63" s="1"/>
  <c r="K23" i="63"/>
  <c r="L23" i="63"/>
  <c r="K25" i="63"/>
  <c r="L25" i="63" s="1"/>
  <c r="K27" i="63"/>
  <c r="L27" i="63" s="1"/>
  <c r="K26" i="63"/>
  <c r="L26" i="63" s="1"/>
  <c r="L20" i="63"/>
  <c r="K22" i="63"/>
  <c r="L22" i="63" s="1"/>
  <c r="K5" i="63"/>
  <c r="L5" i="63" s="1"/>
  <c r="K6" i="63"/>
  <c r="L6" i="63"/>
  <c r="K8" i="63"/>
  <c r="L8" i="63"/>
  <c r="K9" i="63"/>
  <c r="L9" i="63"/>
  <c r="K10" i="63"/>
  <c r="L10" i="63" s="1"/>
  <c r="K12" i="63"/>
  <c r="L12" i="63"/>
  <c r="K13" i="63"/>
  <c r="L13" i="63"/>
  <c r="N34" i="55"/>
  <c r="O34" i="55"/>
  <c r="P34" i="55"/>
  <c r="Q34" i="55"/>
  <c r="K421" i="61"/>
  <c r="K440" i="37"/>
  <c r="K420" i="61"/>
  <c r="K439" i="37" s="1"/>
  <c r="K419" i="61"/>
  <c r="K438" i="37"/>
  <c r="K418" i="61"/>
  <c r="K437" i="37"/>
  <c r="K417" i="61"/>
  <c r="K436" i="37"/>
  <c r="K416" i="61"/>
  <c r="K435" i="37" s="1"/>
  <c r="K415" i="61"/>
  <c r="K434" i="37"/>
  <c r="K414" i="61"/>
  <c r="K433" i="37"/>
  <c r="K413" i="61"/>
  <c r="K432" i="37"/>
  <c r="K412" i="61"/>
  <c r="K431" i="37" s="1"/>
  <c r="K411" i="61"/>
  <c r="K430" i="37"/>
  <c r="K410" i="61"/>
  <c r="K429" i="37"/>
  <c r="K409" i="61"/>
  <c r="K428" i="37"/>
  <c r="K408" i="61"/>
  <c r="K427" i="37" s="1"/>
  <c r="M427" i="37" s="1"/>
  <c r="K407" i="61"/>
  <c r="K426" i="37"/>
  <c r="K406" i="61"/>
  <c r="K425" i="37"/>
  <c r="K405" i="61"/>
  <c r="K424" i="37"/>
  <c r="K404" i="61"/>
  <c r="K423" i="37" s="1"/>
  <c r="K403" i="61"/>
  <c r="K422" i="37"/>
  <c r="K402" i="61"/>
  <c r="K421" i="37"/>
  <c r="K399" i="61"/>
  <c r="K417" i="37"/>
  <c r="K398" i="61"/>
  <c r="K416" i="37" s="1"/>
  <c r="K397" i="61"/>
  <c r="K415" i="37"/>
  <c r="K396" i="61"/>
  <c r="K414" i="37"/>
  <c r="K395" i="61"/>
  <c r="K413" i="37"/>
  <c r="K394" i="61"/>
  <c r="K412" i="37" s="1"/>
  <c r="K393" i="61"/>
  <c r="K411" i="37"/>
  <c r="K392" i="61"/>
  <c r="K410" i="37"/>
  <c r="K391" i="61"/>
  <c r="K409" i="37"/>
  <c r="K390" i="61"/>
  <c r="K408" i="37" s="1"/>
  <c r="K389" i="61"/>
  <c r="K407" i="37"/>
  <c r="K388" i="61"/>
  <c r="K406" i="37"/>
  <c r="K387" i="61"/>
  <c r="K405" i="37"/>
  <c r="K386" i="61"/>
  <c r="K404" i="37" s="1"/>
  <c r="K385" i="61"/>
  <c r="K403" i="37"/>
  <c r="K384" i="61"/>
  <c r="K402" i="37"/>
  <c r="K383" i="61"/>
  <c r="K401" i="37"/>
  <c r="K382" i="61"/>
  <c r="K400" i="37" s="1"/>
  <c r="K381" i="61"/>
  <c r="K399" i="37"/>
  <c r="K380" i="61"/>
  <c r="K398" i="37"/>
  <c r="K376" i="61"/>
  <c r="K392" i="37"/>
  <c r="K375" i="61"/>
  <c r="K391" i="37" s="1"/>
  <c r="K374" i="61"/>
  <c r="K390" i="37"/>
  <c r="K373" i="61"/>
  <c r="K389" i="37"/>
  <c r="K372" i="61"/>
  <c r="K388" i="37"/>
  <c r="M388" i="37"/>
  <c r="K371" i="61"/>
  <c r="K387" i="37" s="1"/>
  <c r="K370" i="61"/>
  <c r="K386" i="37" s="1"/>
  <c r="K369" i="61"/>
  <c r="K385" i="37" s="1"/>
  <c r="K368" i="61"/>
  <c r="K384" i="37"/>
  <c r="K367" i="61"/>
  <c r="K383" i="37" s="1"/>
  <c r="K366" i="61"/>
  <c r="K382" i="37" s="1"/>
  <c r="K365" i="61"/>
  <c r="K381" i="37" s="1"/>
  <c r="M381" i="37" s="1"/>
  <c r="K364" i="61"/>
  <c r="K380" i="37"/>
  <c r="K363" i="61"/>
  <c r="K379" i="37" s="1"/>
  <c r="K362" i="61"/>
  <c r="K378" i="37" s="1"/>
  <c r="K361" i="61"/>
  <c r="K377" i="37" s="1"/>
  <c r="M377" i="37" s="1"/>
  <c r="K360" i="61"/>
  <c r="K376" i="37"/>
  <c r="K359" i="61"/>
  <c r="K375" i="37" s="1"/>
  <c r="K358" i="61"/>
  <c r="K374" i="37" s="1"/>
  <c r="K357" i="61"/>
  <c r="K373" i="37" s="1"/>
  <c r="K354" i="61"/>
  <c r="K369" i="37"/>
  <c r="K353" i="61"/>
  <c r="K368" i="37" s="1"/>
  <c r="K352" i="61"/>
  <c r="K367" i="37" s="1"/>
  <c r="K351" i="61"/>
  <c r="K366" i="37" s="1"/>
  <c r="K350" i="61"/>
  <c r="K365" i="37"/>
  <c r="K349" i="61"/>
  <c r="K364" i="37" s="1"/>
  <c r="K348" i="61"/>
  <c r="K363" i="37" s="1"/>
  <c r="K347" i="61"/>
  <c r="K362" i="37" s="1"/>
  <c r="K346" i="61"/>
  <c r="K361" i="37"/>
  <c r="K345" i="61"/>
  <c r="K360" i="37" s="1"/>
  <c r="K344" i="61"/>
  <c r="K359" i="37" s="1"/>
  <c r="M359" i="37" s="1"/>
  <c r="K343" i="61"/>
  <c r="K358" i="37" s="1"/>
  <c r="K342" i="61"/>
  <c r="K357" i="37"/>
  <c r="K341" i="61"/>
  <c r="K356" i="37" s="1"/>
  <c r="K340" i="61"/>
  <c r="K355" i="37" s="1"/>
  <c r="K339" i="61"/>
  <c r="K354" i="37" s="1"/>
  <c r="K338" i="61"/>
  <c r="K353" i="37"/>
  <c r="K337" i="61"/>
  <c r="K352" i="37" s="1"/>
  <c r="K336" i="61"/>
  <c r="K351" i="37" s="1"/>
  <c r="K335" i="61"/>
  <c r="K350" i="37" s="1"/>
  <c r="K331" i="61"/>
  <c r="K344" i="37"/>
  <c r="K330" i="61"/>
  <c r="K343" i="37" s="1"/>
  <c r="K329" i="61"/>
  <c r="K342" i="37" s="1"/>
  <c r="K328" i="61"/>
  <c r="K341" i="37" s="1"/>
  <c r="M341" i="37" s="1"/>
  <c r="K327" i="61"/>
  <c r="K340" i="37"/>
  <c r="K326" i="61"/>
  <c r="K339" i="37" s="1"/>
  <c r="K325" i="61"/>
  <c r="K338" i="37" s="1"/>
  <c r="K324" i="61"/>
  <c r="K337" i="37" s="1"/>
  <c r="M337" i="37" s="1"/>
  <c r="K323" i="61"/>
  <c r="K336" i="37"/>
  <c r="K322" i="61"/>
  <c r="K335" i="37" s="1"/>
  <c r="K319" i="61"/>
  <c r="K331" i="37" s="1"/>
  <c r="K318" i="61"/>
  <c r="K330" i="37" s="1"/>
  <c r="K317" i="61"/>
  <c r="K329" i="37"/>
  <c r="K316" i="61"/>
  <c r="K328" i="37" s="1"/>
  <c r="K315" i="61"/>
  <c r="K327" i="37" s="1"/>
  <c r="K314" i="61"/>
  <c r="K326" i="37" s="1"/>
  <c r="K313" i="61"/>
  <c r="K325" i="37"/>
  <c r="K312" i="61"/>
  <c r="K324" i="37" s="1"/>
  <c r="K311" i="61"/>
  <c r="K323" i="37" s="1"/>
  <c r="K310" i="61"/>
  <c r="K322" i="37" s="1"/>
  <c r="K306" i="61"/>
  <c r="K316" i="37"/>
  <c r="K305" i="61"/>
  <c r="K315" i="37" s="1"/>
  <c r="K304" i="61"/>
  <c r="K314" i="37" s="1"/>
  <c r="M314" i="37" s="1"/>
  <c r="K303" i="61"/>
  <c r="K313" i="37"/>
  <c r="K302" i="61"/>
  <c r="K312" i="37" s="1"/>
  <c r="K301" i="61"/>
  <c r="K311" i="37"/>
  <c r="K300" i="61"/>
  <c r="K310" i="37"/>
  <c r="K299" i="61"/>
  <c r="K309" i="37"/>
  <c r="K298" i="61"/>
  <c r="K308" i="37" s="1"/>
  <c r="K297" i="61"/>
  <c r="K307" i="37"/>
  <c r="K296" i="61"/>
  <c r="K306" i="37"/>
  <c r="K295" i="61"/>
  <c r="K305" i="37"/>
  <c r="K294" i="61"/>
  <c r="K304" i="37" s="1"/>
  <c r="K293" i="61"/>
  <c r="K303" i="37"/>
  <c r="K292" i="61"/>
  <c r="K302" i="37"/>
  <c r="K291" i="61"/>
  <c r="K301" i="37"/>
  <c r="K290" i="61"/>
  <c r="K300" i="37" s="1"/>
  <c r="M300" i="37" s="1"/>
  <c r="K289" i="61"/>
  <c r="K299" i="37"/>
  <c r="K288" i="61"/>
  <c r="K298" i="37"/>
  <c r="K287" i="61"/>
  <c r="K297" i="37"/>
  <c r="K284" i="61"/>
  <c r="K293" i="37" s="1"/>
  <c r="K283" i="61"/>
  <c r="K292" i="37"/>
  <c r="K282" i="61"/>
  <c r="K291" i="37"/>
  <c r="K281" i="61"/>
  <c r="K290" i="37"/>
  <c r="K280" i="61"/>
  <c r="K289" i="37" s="1"/>
  <c r="K279" i="61"/>
  <c r="K288" i="37"/>
  <c r="K278" i="61"/>
  <c r="K287" i="37"/>
  <c r="K277" i="61"/>
  <c r="K286" i="37"/>
  <c r="K276" i="61"/>
  <c r="K285" i="37" s="1"/>
  <c r="M285" i="37" s="1"/>
  <c r="K275" i="61"/>
  <c r="K284" i="37"/>
  <c r="K274" i="61"/>
  <c r="K283" i="37"/>
  <c r="K273" i="61"/>
  <c r="K282" i="37"/>
  <c r="K272" i="61"/>
  <c r="K281" i="37" s="1"/>
  <c r="K271" i="61"/>
  <c r="K280" i="37"/>
  <c r="K270" i="61"/>
  <c r="K279" i="37"/>
  <c r="K269" i="61"/>
  <c r="K278" i="37"/>
  <c r="K268" i="61"/>
  <c r="K277" i="37" s="1"/>
  <c r="K267" i="61"/>
  <c r="K276" i="37"/>
  <c r="K266" i="61"/>
  <c r="K275" i="37"/>
  <c r="K265" i="61"/>
  <c r="K274" i="37"/>
  <c r="K261" i="61"/>
  <c r="K268" i="37" s="1"/>
  <c r="K260" i="61"/>
  <c r="K267" i="37"/>
  <c r="K259" i="61"/>
  <c r="K266" i="37"/>
  <c r="K258" i="61"/>
  <c r="K265" i="37"/>
  <c r="K257" i="61"/>
  <c r="K264" i="37" s="1"/>
  <c r="K256" i="61"/>
  <c r="K263" i="37"/>
  <c r="K255" i="61"/>
  <c r="K262" i="37"/>
  <c r="K254" i="61"/>
  <c r="K261" i="37"/>
  <c r="K253" i="61"/>
  <c r="K260" i="37" s="1"/>
  <c r="M260" i="37" s="1"/>
  <c r="K252" i="61"/>
  <c r="K259" i="37"/>
  <c r="K251" i="61"/>
  <c r="K258" i="37"/>
  <c r="K250" i="61"/>
  <c r="K257" i="37"/>
  <c r="K249" i="61"/>
  <c r="K256" i="37" s="1"/>
  <c r="K248" i="61"/>
  <c r="K255" i="37"/>
  <c r="K247" i="61"/>
  <c r="K254" i="37"/>
  <c r="K246" i="61"/>
  <c r="K253" i="37"/>
  <c r="K245" i="61"/>
  <c r="K252" i="37" s="1"/>
  <c r="K244" i="61"/>
  <c r="K251" i="37"/>
  <c r="K243" i="61"/>
  <c r="K250" i="37"/>
  <c r="K242" i="61"/>
  <c r="K249" i="37"/>
  <c r="K241" i="61"/>
  <c r="K248" i="37" s="1"/>
  <c r="M248" i="37" s="1"/>
  <c r="K240" i="61"/>
  <c r="K247" i="37"/>
  <c r="K239" i="61"/>
  <c r="K246" i="37"/>
  <c r="K238" i="61"/>
  <c r="K245" i="37"/>
  <c r="K237" i="61"/>
  <c r="K244" i="37" s="1"/>
  <c r="M244" i="37" s="1"/>
  <c r="K236" i="61"/>
  <c r="K243" i="37" s="1"/>
  <c r="K235" i="61"/>
  <c r="K242" i="37" s="1"/>
  <c r="K234" i="61"/>
  <c r="K241" i="37"/>
  <c r="M241" i="37" s="1"/>
  <c r="K233" i="61"/>
  <c r="K240" i="37" s="1"/>
  <c r="K232" i="61"/>
  <c r="K239" i="37" s="1"/>
  <c r="K231" i="61"/>
  <c r="K238" i="37" s="1"/>
  <c r="K230" i="61"/>
  <c r="K237" i="37"/>
  <c r="K229" i="61"/>
  <c r="K236" i="37" s="1"/>
  <c r="K228" i="61"/>
  <c r="K235" i="37" s="1"/>
  <c r="K227" i="61"/>
  <c r="K234" i="37" s="1"/>
  <c r="K226" i="61"/>
  <c r="K233" i="37"/>
  <c r="K225" i="61"/>
  <c r="K232" i="37" s="1"/>
  <c r="K224" i="61"/>
  <c r="K231" i="37" s="1"/>
  <c r="K223" i="61"/>
  <c r="K230" i="37" s="1"/>
  <c r="K222" i="61"/>
  <c r="K229" i="37"/>
  <c r="K221" i="61"/>
  <c r="K228" i="37" s="1"/>
  <c r="M228" i="37" s="1"/>
  <c r="K220" i="61"/>
  <c r="K227" i="37" s="1"/>
  <c r="K219" i="61"/>
  <c r="K226" i="37" s="1"/>
  <c r="K218" i="61"/>
  <c r="K225" i="37"/>
  <c r="K217" i="61"/>
  <c r="K224" i="37" s="1"/>
  <c r="M224" i="37" s="1"/>
  <c r="K216" i="61"/>
  <c r="K223" i="37" s="1"/>
  <c r="K215" i="61"/>
  <c r="K222" i="37" s="1"/>
  <c r="K214" i="61"/>
  <c r="K221" i="37"/>
  <c r="K213" i="61"/>
  <c r="K220" i="37" s="1"/>
  <c r="K212" i="61"/>
  <c r="K219" i="37" s="1"/>
  <c r="K209" i="61"/>
  <c r="K215" i="37" s="1"/>
  <c r="K208" i="61"/>
  <c r="K214" i="37"/>
  <c r="K207" i="61"/>
  <c r="K213" i="37" s="1"/>
  <c r="K206" i="61"/>
  <c r="K212" i="37" s="1"/>
  <c r="M212" i="37" s="1"/>
  <c r="K205" i="61"/>
  <c r="K211" i="37" s="1"/>
  <c r="K204" i="61"/>
  <c r="K210" i="37"/>
  <c r="K203" i="61"/>
  <c r="K209" i="37" s="1"/>
  <c r="K202" i="61"/>
  <c r="K208" i="37" s="1"/>
  <c r="K201" i="61"/>
  <c r="K207" i="37" s="1"/>
  <c r="K200" i="61"/>
  <c r="K206" i="37"/>
  <c r="M206" i="37" s="1"/>
  <c r="K199" i="61"/>
  <c r="K205" i="37" s="1"/>
  <c r="M205" i="37" s="1"/>
  <c r="K198" i="61"/>
  <c r="K204" i="37"/>
  <c r="K197" i="61"/>
  <c r="K203" i="37"/>
  <c r="K196" i="61"/>
  <c r="K202" i="37" s="1"/>
  <c r="K195" i="61"/>
  <c r="K201" i="37"/>
  <c r="K194" i="61"/>
  <c r="K200" i="37"/>
  <c r="K193" i="61"/>
  <c r="K199" i="37"/>
  <c r="K192" i="61"/>
  <c r="K198" i="37" s="1"/>
  <c r="K191" i="61"/>
  <c r="K197" i="37"/>
  <c r="K190" i="61"/>
  <c r="K196" i="37"/>
  <c r="K189" i="61"/>
  <c r="K195" i="37"/>
  <c r="M195" i="37"/>
  <c r="K188" i="61"/>
  <c r="K194" i="37" s="1"/>
  <c r="M194" i="37" s="1"/>
  <c r="K187" i="61"/>
  <c r="K193" i="37" s="1"/>
  <c r="K186" i="61"/>
  <c r="K192" i="37" s="1"/>
  <c r="K185" i="61"/>
  <c r="K191" i="37"/>
  <c r="K184" i="61"/>
  <c r="K190" i="37" s="1"/>
  <c r="K183" i="61"/>
  <c r="K189" i="37" s="1"/>
  <c r="K182" i="61"/>
  <c r="K188" i="37" s="1"/>
  <c r="K181" i="61"/>
  <c r="K187" i="37"/>
  <c r="K180" i="61"/>
  <c r="K186" i="37" s="1"/>
  <c r="K179" i="61"/>
  <c r="K185" i="37" s="1"/>
  <c r="M185" i="37" s="1"/>
  <c r="K178" i="61"/>
  <c r="K184" i="37" s="1"/>
  <c r="K177" i="61"/>
  <c r="K183" i="37"/>
  <c r="K176" i="61"/>
  <c r="K182" i="37" s="1"/>
  <c r="K175" i="61"/>
  <c r="K181" i="37" s="1"/>
  <c r="K174" i="61"/>
  <c r="K180" i="37" s="1"/>
  <c r="K173" i="61"/>
  <c r="K179" i="37"/>
  <c r="M179" i="37" s="1"/>
  <c r="K172" i="61"/>
  <c r="K178" i="37" s="1"/>
  <c r="K171" i="61"/>
  <c r="K177" i="37" s="1"/>
  <c r="K170" i="61"/>
  <c r="K176" i="37" s="1"/>
  <c r="K169" i="61"/>
  <c r="K175" i="37"/>
  <c r="K168" i="61"/>
  <c r="K174" i="37" s="1"/>
  <c r="K167" i="61"/>
  <c r="K173" i="37" s="1"/>
  <c r="K166" i="61"/>
  <c r="K172" i="37" s="1"/>
  <c r="M172" i="37" s="1"/>
  <c r="K165" i="61"/>
  <c r="K171" i="37"/>
  <c r="M171" i="37" s="1"/>
  <c r="K164" i="61"/>
  <c r="K170" i="37"/>
  <c r="K163" i="61"/>
  <c r="K169" i="37"/>
  <c r="K162" i="61"/>
  <c r="K168" i="37"/>
  <c r="K161" i="61"/>
  <c r="K167" i="37" s="1"/>
  <c r="K160" i="61"/>
  <c r="K166" i="37"/>
  <c r="K156" i="61"/>
  <c r="K160" i="37"/>
  <c r="K155" i="61"/>
  <c r="K159" i="37"/>
  <c r="K154" i="61"/>
  <c r="K158" i="37" s="1"/>
  <c r="M158" i="37" s="1"/>
  <c r="K153" i="61"/>
  <c r="K157" i="37"/>
  <c r="K152" i="61"/>
  <c r="K156" i="37"/>
  <c r="K151" i="61"/>
  <c r="K155" i="37"/>
  <c r="K150" i="61"/>
  <c r="K154" i="37" s="1"/>
  <c r="K149" i="61"/>
  <c r="K153" i="37"/>
  <c r="K148" i="61"/>
  <c r="K152" i="37"/>
  <c r="M152" i="37" s="1"/>
  <c r="K147" i="61"/>
  <c r="K151" i="37"/>
  <c r="K146" i="61"/>
  <c r="K150" i="37" s="1"/>
  <c r="K145" i="61"/>
  <c r="K149" i="37" s="1"/>
  <c r="K144" i="61"/>
  <c r="K148" i="37" s="1"/>
  <c r="M148" i="37" s="1"/>
  <c r="K143" i="61"/>
  <c r="K147" i="37"/>
  <c r="K142" i="61"/>
  <c r="K146" i="37" s="1"/>
  <c r="K141" i="61"/>
  <c r="K145" i="37" s="1"/>
  <c r="K140" i="61"/>
  <c r="K144" i="37" s="1"/>
  <c r="K139" i="61"/>
  <c r="K143" i="37"/>
  <c r="K138" i="61"/>
  <c r="K142" i="37" s="1"/>
  <c r="K137" i="61"/>
  <c r="K141" i="37" s="1"/>
  <c r="K134" i="61"/>
  <c r="K137" i="37" s="1"/>
  <c r="K133" i="61"/>
  <c r="K136" i="37"/>
  <c r="K132" i="61"/>
  <c r="K135" i="37" s="1"/>
  <c r="K131" i="61"/>
  <c r="K134" i="37" s="1"/>
  <c r="K130" i="61"/>
  <c r="K133" i="37" s="1"/>
  <c r="K129" i="61"/>
  <c r="K132" i="37"/>
  <c r="K128" i="61"/>
  <c r="K131" i="37" s="1"/>
  <c r="K127" i="61"/>
  <c r="K130" i="37" s="1"/>
  <c r="K126" i="61"/>
  <c r="K129" i="37" s="1"/>
  <c r="K125" i="61"/>
  <c r="K128" i="37"/>
  <c r="K124" i="61"/>
  <c r="K127" i="37" s="1"/>
  <c r="K123" i="61"/>
  <c r="K126" i="37" s="1"/>
  <c r="K122" i="61"/>
  <c r="K125" i="37" s="1"/>
  <c r="K121" i="61"/>
  <c r="K124" i="37"/>
  <c r="K120" i="61"/>
  <c r="K123" i="37" s="1"/>
  <c r="K119" i="61"/>
  <c r="K122" i="37" s="1"/>
  <c r="M122" i="37" s="1"/>
  <c r="K118" i="61"/>
  <c r="K121" i="37" s="1"/>
  <c r="K117" i="61"/>
  <c r="K120" i="37"/>
  <c r="M120" i="37" s="1"/>
  <c r="K116" i="61"/>
  <c r="K119" i="37" s="1"/>
  <c r="K115" i="61"/>
  <c r="K118" i="37" s="1"/>
  <c r="M118" i="37" s="1"/>
  <c r="K111" i="61"/>
  <c r="K112" i="37"/>
  <c r="K110" i="61"/>
  <c r="K111" i="37" s="1"/>
  <c r="K109" i="61"/>
  <c r="K110" i="37"/>
  <c r="K108" i="61"/>
  <c r="K109" i="37"/>
  <c r="K107" i="61"/>
  <c r="K108" i="37"/>
  <c r="M108" i="37"/>
  <c r="K106" i="61"/>
  <c r="K107" i="37" s="1"/>
  <c r="M107" i="37" s="1"/>
  <c r="K105" i="61"/>
  <c r="K106" i="37" s="1"/>
  <c r="K104" i="61"/>
  <c r="K105" i="37" s="1"/>
  <c r="K103" i="61"/>
  <c r="K104" i="37"/>
  <c r="K102" i="61"/>
  <c r="K103" i="37" s="1"/>
  <c r="K101" i="61"/>
  <c r="K102" i="37" s="1"/>
  <c r="K100" i="61"/>
  <c r="K101" i="37" s="1"/>
  <c r="M101" i="37" s="1"/>
  <c r="K99" i="61"/>
  <c r="K100" i="37" s="1"/>
  <c r="K98" i="61"/>
  <c r="K99" i="37"/>
  <c r="K97" i="61"/>
  <c r="K98" i="37"/>
  <c r="K96" i="61"/>
  <c r="K97" i="37"/>
  <c r="K95" i="61"/>
  <c r="K96" i="37" s="1"/>
  <c r="K94" i="61"/>
  <c r="K95" i="37"/>
  <c r="K93" i="61"/>
  <c r="K94" i="37"/>
  <c r="K92" i="61"/>
  <c r="K93" i="37"/>
  <c r="K91" i="61"/>
  <c r="K92" i="37" s="1"/>
  <c r="K90" i="61"/>
  <c r="K91" i="37" s="1"/>
  <c r="K89" i="61"/>
  <c r="K90" i="37" s="1"/>
  <c r="K88" i="61"/>
  <c r="K89" i="37"/>
  <c r="M89" i="37" s="1"/>
  <c r="K87" i="61"/>
  <c r="K88" i="37"/>
  <c r="K86" i="61"/>
  <c r="K87" i="37"/>
  <c r="K85" i="61"/>
  <c r="K86" i="37"/>
  <c r="M86" i="37"/>
  <c r="K84" i="61"/>
  <c r="K85" i="37" s="1"/>
  <c r="K83" i="61"/>
  <c r="K84" i="37" s="1"/>
  <c r="M84" i="37" s="1"/>
  <c r="K82" i="61"/>
  <c r="K83" i="37" s="1"/>
  <c r="K81" i="61"/>
  <c r="K82" i="37"/>
  <c r="K80" i="61"/>
  <c r="K81" i="37" s="1"/>
  <c r="M81" i="37"/>
  <c r="K79" i="61"/>
  <c r="K80" i="37"/>
  <c r="K78" i="61"/>
  <c r="K79" i="37"/>
  <c r="K77" i="61"/>
  <c r="K78" i="37" s="1"/>
  <c r="M78" i="37" s="1"/>
  <c r="K76" i="61"/>
  <c r="K77" i="37"/>
  <c r="M77" i="37" s="1"/>
  <c r="K75" i="61"/>
  <c r="K76" i="37" s="1"/>
  <c r="K74" i="61"/>
  <c r="K75" i="37"/>
  <c r="M75" i="37" s="1"/>
  <c r="K73" i="61"/>
  <c r="K74" i="37" s="1"/>
  <c r="K72" i="61"/>
  <c r="K73" i="37" s="1"/>
  <c r="K71" i="61"/>
  <c r="K72" i="37" s="1"/>
  <c r="K70" i="61"/>
  <c r="K71" i="37"/>
  <c r="M71" i="37" s="1"/>
  <c r="N71" i="37" s="1"/>
  <c r="K69" i="61"/>
  <c r="K70" i="37" s="1"/>
  <c r="K68" i="61"/>
  <c r="K69" i="37" s="1"/>
  <c r="K67" i="61"/>
  <c r="K68" i="37"/>
  <c r="M68" i="37" s="1"/>
  <c r="K66" i="61"/>
  <c r="K67" i="37"/>
  <c r="M67" i="37" s="1"/>
  <c r="K65" i="61"/>
  <c r="K66" i="37"/>
  <c r="K64" i="61"/>
  <c r="K65" i="37"/>
  <c r="K63" i="61"/>
  <c r="K64" i="37" s="1"/>
  <c r="M64" i="37" s="1"/>
  <c r="K62" i="61"/>
  <c r="K63" i="37"/>
  <c r="K59" i="61"/>
  <c r="K59" i="37"/>
  <c r="K58" i="61"/>
  <c r="K58" i="37"/>
  <c r="K57" i="61"/>
  <c r="K57" i="37" s="1"/>
  <c r="K56" i="61"/>
  <c r="K56" i="37" s="1"/>
  <c r="K55" i="61"/>
  <c r="K55" i="37" s="1"/>
  <c r="M55" i="37" s="1"/>
  <c r="K54" i="61"/>
  <c r="K54" i="37" s="1"/>
  <c r="M54" i="37" s="1"/>
  <c r="K53" i="61"/>
  <c r="K53" i="37"/>
  <c r="M53" i="37" s="1"/>
  <c r="K52" i="61"/>
  <c r="K52" i="37"/>
  <c r="M52" i="37" s="1"/>
  <c r="K51" i="61"/>
  <c r="K51" i="37"/>
  <c r="K50" i="61"/>
  <c r="K50" i="37" s="1"/>
  <c r="K49" i="61"/>
  <c r="K49" i="37" s="1"/>
  <c r="K48" i="61"/>
  <c r="K48" i="37" s="1"/>
  <c r="K47" i="61"/>
  <c r="K47" i="37"/>
  <c r="K46" i="61"/>
  <c r="K46" i="37" s="1"/>
  <c r="K45" i="61"/>
  <c r="K45" i="37" s="1"/>
  <c r="M45" i="37" s="1"/>
  <c r="K44" i="61"/>
  <c r="K44" i="37"/>
  <c r="K43" i="61"/>
  <c r="K43" i="37"/>
  <c r="K42" i="61"/>
  <c r="K42" i="37" s="1"/>
  <c r="M42" i="37" s="1"/>
  <c r="N42" i="37" s="1"/>
  <c r="K41" i="61"/>
  <c r="K41" i="37"/>
  <c r="K40" i="61"/>
  <c r="K40" i="37" s="1"/>
  <c r="M40" i="37" s="1"/>
  <c r="K39" i="61"/>
  <c r="K39" i="37" s="1"/>
  <c r="K38" i="61"/>
  <c r="K38" i="37" s="1"/>
  <c r="K37" i="61"/>
  <c r="K37" i="37"/>
  <c r="K36" i="61"/>
  <c r="K36" i="37" s="1"/>
  <c r="M36" i="37" s="1"/>
  <c r="K35" i="61"/>
  <c r="K35" i="37"/>
  <c r="K34" i="61"/>
  <c r="K34" i="37"/>
  <c r="K33" i="61"/>
  <c r="K33" i="37" s="1"/>
  <c r="M33" i="37" s="1"/>
  <c r="K32" i="61"/>
  <c r="K32" i="37"/>
  <c r="K31" i="61"/>
  <c r="K31" i="37"/>
  <c r="M31" i="37" s="1"/>
  <c r="K30" i="61"/>
  <c r="K30" i="37"/>
  <c r="M30" i="37"/>
  <c r="K29" i="61"/>
  <c r="K29" i="37" s="1"/>
  <c r="M29" i="37" s="1"/>
  <c r="K28" i="61"/>
  <c r="K28" i="37"/>
  <c r="K27" i="61"/>
  <c r="K27" i="37"/>
  <c r="K26" i="61"/>
  <c r="K26" i="37"/>
  <c r="M26" i="37" s="1"/>
  <c r="K25" i="61"/>
  <c r="K25" i="37" s="1"/>
  <c r="K24" i="61"/>
  <c r="K24" i="37" s="1"/>
  <c r="K23" i="61"/>
  <c r="K23" i="37"/>
  <c r="K22" i="61"/>
  <c r="K22" i="37" s="1"/>
  <c r="K21" i="61"/>
  <c r="K21" i="37" s="1"/>
  <c r="K20" i="61"/>
  <c r="K20" i="37" s="1"/>
  <c r="K19" i="61"/>
  <c r="K19" i="37"/>
  <c r="K18" i="61"/>
  <c r="K18" i="37" s="1"/>
  <c r="K17" i="61"/>
  <c r="K17" i="37" s="1"/>
  <c r="M17" i="37" s="1"/>
  <c r="K16" i="61"/>
  <c r="K16" i="37"/>
  <c r="K15" i="61"/>
  <c r="K15" i="37"/>
  <c r="K14" i="61"/>
  <c r="K14" i="37"/>
  <c r="M14" i="37" s="1"/>
  <c r="K13" i="61"/>
  <c r="K13" i="37" s="1"/>
  <c r="K12" i="61"/>
  <c r="K12" i="37"/>
  <c r="K11" i="61"/>
  <c r="K11" i="37" s="1"/>
  <c r="K10" i="61"/>
  <c r="K10" i="37" s="1"/>
  <c r="I86" i="38"/>
  <c r="K86" i="38" s="1"/>
  <c r="I87" i="38"/>
  <c r="I88" i="38"/>
  <c r="I89" i="38"/>
  <c r="I90" i="38"/>
  <c r="I91" i="38"/>
  <c r="I92" i="38"/>
  <c r="I93" i="38"/>
  <c r="I94" i="38"/>
  <c r="K94" i="38" s="1"/>
  <c r="I85" i="38"/>
  <c r="C86" i="38"/>
  <c r="C87" i="38"/>
  <c r="C88" i="38"/>
  <c r="C89" i="38"/>
  <c r="C90" i="38"/>
  <c r="C91" i="38"/>
  <c r="C92" i="38"/>
  <c r="C93" i="38"/>
  <c r="C94" i="38"/>
  <c r="C85" i="38"/>
  <c r="I73" i="38"/>
  <c r="K73" i="38"/>
  <c r="I74" i="38"/>
  <c r="I75" i="38"/>
  <c r="K75" i="38" s="1"/>
  <c r="I76" i="38"/>
  <c r="I77" i="38"/>
  <c r="I78" i="38"/>
  <c r="K78" i="38" s="1"/>
  <c r="I79" i="38"/>
  <c r="I80" i="38"/>
  <c r="I81" i="38"/>
  <c r="I72" i="38"/>
  <c r="C73" i="38"/>
  <c r="C74" i="38"/>
  <c r="C75" i="38"/>
  <c r="C76" i="38"/>
  <c r="C77" i="38"/>
  <c r="C78" i="38"/>
  <c r="C79" i="38"/>
  <c r="C80" i="38"/>
  <c r="C81" i="38"/>
  <c r="C72" i="38"/>
  <c r="I60" i="38"/>
  <c r="I61" i="38"/>
  <c r="I62" i="38"/>
  <c r="I63" i="38"/>
  <c r="I64" i="38"/>
  <c r="K64" i="38"/>
  <c r="I65" i="38"/>
  <c r="I66" i="38"/>
  <c r="I67" i="38"/>
  <c r="I68" i="38"/>
  <c r="C60" i="38"/>
  <c r="C61" i="38"/>
  <c r="C62" i="38"/>
  <c r="C63" i="38"/>
  <c r="C64" i="38"/>
  <c r="C65" i="38"/>
  <c r="C66" i="38"/>
  <c r="C67" i="38"/>
  <c r="C68" i="38"/>
  <c r="I59" i="38"/>
  <c r="C59" i="38"/>
  <c r="I47" i="38"/>
  <c r="K47" i="38" s="1"/>
  <c r="I48" i="38"/>
  <c r="I49" i="38"/>
  <c r="I50" i="38"/>
  <c r="I51" i="38"/>
  <c r="I52" i="38"/>
  <c r="I53" i="38"/>
  <c r="I54" i="38"/>
  <c r="I55" i="38"/>
  <c r="I46" i="38"/>
  <c r="K46" i="38" s="1"/>
  <c r="C47" i="38"/>
  <c r="C48" i="38"/>
  <c r="C49" i="38"/>
  <c r="C50" i="38"/>
  <c r="C51" i="38"/>
  <c r="C52" i="38"/>
  <c r="C53" i="38"/>
  <c r="C54" i="38"/>
  <c r="C55" i="38"/>
  <c r="C46" i="38"/>
  <c r="I34" i="38"/>
  <c r="I35" i="38"/>
  <c r="I36" i="38"/>
  <c r="I37" i="38"/>
  <c r="K37" i="38" s="1"/>
  <c r="I38" i="38"/>
  <c r="I39" i="38"/>
  <c r="I40" i="38"/>
  <c r="I41" i="38"/>
  <c r="I42" i="38"/>
  <c r="I33" i="38"/>
  <c r="C34" i="38"/>
  <c r="C35" i="38"/>
  <c r="C36" i="38"/>
  <c r="C37" i="38"/>
  <c r="C38" i="38"/>
  <c r="C39" i="38"/>
  <c r="C40" i="38"/>
  <c r="C41" i="38"/>
  <c r="C42" i="38"/>
  <c r="C33" i="38"/>
  <c r="I21" i="38"/>
  <c r="I22" i="38"/>
  <c r="K22" i="38" s="1"/>
  <c r="I23" i="38"/>
  <c r="I24" i="38"/>
  <c r="I25" i="38"/>
  <c r="K25" i="38"/>
  <c r="I26" i="38"/>
  <c r="I27" i="38"/>
  <c r="I28" i="38"/>
  <c r="I29" i="38"/>
  <c r="C21" i="38"/>
  <c r="C22" i="38"/>
  <c r="C23" i="38"/>
  <c r="C24" i="38"/>
  <c r="C25" i="38"/>
  <c r="C26" i="38"/>
  <c r="C27" i="38"/>
  <c r="C28" i="38"/>
  <c r="C29" i="38"/>
  <c r="I20" i="38"/>
  <c r="C20" i="38"/>
  <c r="I8" i="38"/>
  <c r="I9" i="38"/>
  <c r="K9" i="38"/>
  <c r="I10" i="38"/>
  <c r="I11" i="38"/>
  <c r="K11" i="38" s="1"/>
  <c r="I12" i="38"/>
  <c r="I13" i="38"/>
  <c r="I14" i="38"/>
  <c r="I15" i="38"/>
  <c r="I16" i="38"/>
  <c r="K16" i="38"/>
  <c r="I7" i="38"/>
  <c r="C8" i="38"/>
  <c r="C9" i="38"/>
  <c r="C10" i="38"/>
  <c r="C11" i="38"/>
  <c r="C12" i="38"/>
  <c r="C13" i="38"/>
  <c r="C14" i="38"/>
  <c r="C15" i="38"/>
  <c r="C16" i="38"/>
  <c r="C7" i="38"/>
  <c r="J94" i="38"/>
  <c r="J93" i="38"/>
  <c r="J92" i="38"/>
  <c r="J91" i="38"/>
  <c r="J90" i="38"/>
  <c r="J89" i="38"/>
  <c r="J88" i="38"/>
  <c r="K88" i="38" s="1"/>
  <c r="J87" i="38"/>
  <c r="J86" i="38"/>
  <c r="J85" i="38"/>
  <c r="J81" i="38"/>
  <c r="J80" i="38"/>
  <c r="J79" i="38"/>
  <c r="J78" i="38"/>
  <c r="J77" i="38"/>
  <c r="J76" i="38"/>
  <c r="J75" i="38"/>
  <c r="J74" i="38"/>
  <c r="J73" i="38"/>
  <c r="J72" i="38"/>
  <c r="J68" i="38"/>
  <c r="J67" i="38"/>
  <c r="J66" i="38"/>
  <c r="K66" i="38" s="1"/>
  <c r="J65" i="38"/>
  <c r="J64" i="38"/>
  <c r="J63" i="38"/>
  <c r="J62" i="38"/>
  <c r="J61" i="38"/>
  <c r="K61" i="38" s="1"/>
  <c r="J60" i="38"/>
  <c r="J59" i="38"/>
  <c r="J55" i="38"/>
  <c r="J54" i="38"/>
  <c r="J53" i="38"/>
  <c r="J52" i="38"/>
  <c r="J51" i="38"/>
  <c r="J50" i="38"/>
  <c r="K50" i="38" s="1"/>
  <c r="J49" i="38"/>
  <c r="K49" i="38"/>
  <c r="J48" i="38"/>
  <c r="K48" i="38" s="1"/>
  <c r="J47" i="38"/>
  <c r="J46" i="38"/>
  <c r="J42" i="38"/>
  <c r="J41" i="38"/>
  <c r="J40" i="38"/>
  <c r="J39" i="38"/>
  <c r="J38" i="38"/>
  <c r="K38" i="38" s="1"/>
  <c r="J37" i="38"/>
  <c r="J36" i="38"/>
  <c r="J35" i="38"/>
  <c r="J34" i="38"/>
  <c r="J33" i="38"/>
  <c r="K33" i="38"/>
  <c r="J29" i="38"/>
  <c r="J28" i="38"/>
  <c r="J27" i="38"/>
  <c r="K27" i="38" s="1"/>
  <c r="J26" i="38"/>
  <c r="J25" i="38"/>
  <c r="J24" i="38"/>
  <c r="J23" i="38"/>
  <c r="J22" i="38"/>
  <c r="J21" i="38"/>
  <c r="J20" i="38"/>
  <c r="J8" i="38"/>
  <c r="K8" i="38" s="1"/>
  <c r="J9" i="38"/>
  <c r="J10" i="38"/>
  <c r="J11" i="38"/>
  <c r="J12" i="38"/>
  <c r="J13" i="38"/>
  <c r="J14" i="38"/>
  <c r="K14" i="38" s="1"/>
  <c r="J15" i="38"/>
  <c r="K15" i="38" s="1"/>
  <c r="J16" i="38"/>
  <c r="J7" i="38"/>
  <c r="C6" i="58"/>
  <c r="C7" i="58"/>
  <c r="C8" i="58"/>
  <c r="C9" i="58"/>
  <c r="C10" i="58"/>
  <c r="C11" i="58"/>
  <c r="C12" i="58"/>
  <c r="C13" i="58"/>
  <c r="C14" i="58"/>
  <c r="C5" i="58"/>
  <c r="I6" i="58"/>
  <c r="K6" i="58" s="1"/>
  <c r="L6" i="58" s="1"/>
  <c r="I7" i="58"/>
  <c r="K7" i="58" s="1"/>
  <c r="L7" i="58" s="1"/>
  <c r="I8" i="58"/>
  <c r="I9" i="58"/>
  <c r="I10" i="58"/>
  <c r="K10" i="58" s="1"/>
  <c r="L10" i="58" s="1"/>
  <c r="I11" i="58"/>
  <c r="I12" i="58"/>
  <c r="K12" i="58" s="1"/>
  <c r="L12" i="58" s="1"/>
  <c r="I13" i="58"/>
  <c r="K13" i="58" s="1"/>
  <c r="L13" i="58" s="1"/>
  <c r="I14" i="58"/>
  <c r="K14" i="58" s="1"/>
  <c r="L14" i="58"/>
  <c r="I5" i="58"/>
  <c r="J6" i="58"/>
  <c r="J7" i="58"/>
  <c r="J8" i="58"/>
  <c r="J9" i="58"/>
  <c r="J10" i="58"/>
  <c r="J11" i="58"/>
  <c r="K11" i="58" s="1"/>
  <c r="L11" i="58" s="1"/>
  <c r="J12" i="58"/>
  <c r="J13" i="58"/>
  <c r="J14" i="58"/>
  <c r="J5" i="58"/>
  <c r="K5" i="58" s="1"/>
  <c r="L5" i="58" s="1"/>
  <c r="L15" i="58" s="1"/>
  <c r="L26" i="58" s="1"/>
  <c r="N15" i="58"/>
  <c r="N26" i="58" s="1"/>
  <c r="M15" i="58"/>
  <c r="M26" i="58" s="1"/>
  <c r="K8" i="58"/>
  <c r="L8" i="58" s="1"/>
  <c r="K9" i="58"/>
  <c r="L9" i="58" s="1"/>
  <c r="AX221" i="35"/>
  <c r="Y120" i="35"/>
  <c r="Y121" i="35" s="1"/>
  <c r="AW221" i="35"/>
  <c r="X120" i="35"/>
  <c r="X121" i="35" s="1"/>
  <c r="AX220" i="35"/>
  <c r="AW220" i="35"/>
  <c r="AX219" i="35"/>
  <c r="AW219" i="35"/>
  <c r="AX218" i="35"/>
  <c r="AW218" i="35"/>
  <c r="AX217" i="35"/>
  <c r="Y116" i="35" s="1"/>
  <c r="AW217" i="35"/>
  <c r="X116" i="35"/>
  <c r="AX216" i="35"/>
  <c r="AW216" i="35"/>
  <c r="AX215" i="35"/>
  <c r="AW215" i="35"/>
  <c r="AX214" i="35"/>
  <c r="Y115" i="35" s="1"/>
  <c r="AW214" i="35"/>
  <c r="X115" i="35"/>
  <c r="AX213" i="35"/>
  <c r="AW213" i="35"/>
  <c r="AX212" i="35"/>
  <c r="AW212" i="35"/>
  <c r="AM212" i="35"/>
  <c r="AM213" i="35" s="1"/>
  <c r="AM214" i="35" s="1"/>
  <c r="AX211" i="35"/>
  <c r="AW211" i="35"/>
  <c r="AM211" i="35"/>
  <c r="AX210" i="35"/>
  <c r="AW210" i="35"/>
  <c r="AX209" i="35"/>
  <c r="AW209" i="35"/>
  <c r="AX208" i="35"/>
  <c r="AW208" i="35"/>
  <c r="AX207" i="35"/>
  <c r="AW207" i="35"/>
  <c r="AX206" i="35"/>
  <c r="AW206" i="35"/>
  <c r="AM206" i="35"/>
  <c r="AX205" i="35"/>
  <c r="AW205" i="35"/>
  <c r="AM205" i="35"/>
  <c r="AM209" i="35" s="1"/>
  <c r="AX204" i="35"/>
  <c r="AW204" i="35"/>
  <c r="AM204" i="35"/>
  <c r="AM208" i="35"/>
  <c r="AX203" i="35"/>
  <c r="AW203" i="35"/>
  <c r="AM203" i="35"/>
  <c r="AM207" i="35" s="1"/>
  <c r="AL203" i="35"/>
  <c r="AL204" i="35"/>
  <c r="AL205" i="35" s="1"/>
  <c r="AL206" i="35" s="1"/>
  <c r="AX202" i="35"/>
  <c r="AW202" i="35"/>
  <c r="AX200" i="35"/>
  <c r="Y109" i="35"/>
  <c r="Y110" i="35" s="1"/>
  <c r="AW200" i="35"/>
  <c r="X109" i="35" s="1"/>
  <c r="X110" i="35"/>
  <c r="AX199" i="35"/>
  <c r="AW199" i="35"/>
  <c r="AX198" i="35"/>
  <c r="AW198" i="35"/>
  <c r="AX197" i="35"/>
  <c r="Y106" i="35" s="1"/>
  <c r="AW197" i="35"/>
  <c r="X106" i="35"/>
  <c r="AX196" i="35"/>
  <c r="Y105" i="35" s="1"/>
  <c r="AW196" i="35"/>
  <c r="X105" i="35" s="1"/>
  <c r="AX195" i="35"/>
  <c r="AW195" i="35"/>
  <c r="AX194" i="35"/>
  <c r="AW194" i="35"/>
  <c r="AX193" i="35"/>
  <c r="Y104" i="35" s="1"/>
  <c r="AW193" i="35"/>
  <c r="X104" i="35" s="1"/>
  <c r="AX192" i="35"/>
  <c r="Y103" i="35" s="1"/>
  <c r="AW192" i="35"/>
  <c r="X103" i="35"/>
  <c r="AX191" i="35"/>
  <c r="Y102" i="35" s="1"/>
  <c r="AW191" i="35"/>
  <c r="X102" i="35" s="1"/>
  <c r="AM191" i="35"/>
  <c r="AM192" i="35" s="1"/>
  <c r="AM193" i="35" s="1"/>
  <c r="AX190" i="35"/>
  <c r="Y101" i="35"/>
  <c r="AW190" i="35"/>
  <c r="X101" i="35" s="1"/>
  <c r="AM190" i="35"/>
  <c r="AX189" i="35"/>
  <c r="AW189" i="35"/>
  <c r="AX188" i="35"/>
  <c r="AW188" i="35"/>
  <c r="AX187" i="35"/>
  <c r="AW187" i="35"/>
  <c r="AX186" i="35"/>
  <c r="AW186" i="35"/>
  <c r="AX185" i="35"/>
  <c r="AW185" i="35"/>
  <c r="AM185" i="35"/>
  <c r="AX184" i="35"/>
  <c r="AW184" i="35"/>
  <c r="AM184" i="35"/>
  <c r="AM188" i="35" s="1"/>
  <c r="AX183" i="35"/>
  <c r="AW183" i="35"/>
  <c r="AM183" i="35"/>
  <c r="AM187" i="35" s="1"/>
  <c r="AX182" i="35"/>
  <c r="AW182" i="35"/>
  <c r="AM182" i="35"/>
  <c r="AM186" i="35" s="1"/>
  <c r="AL182" i="35"/>
  <c r="AL183" i="35" s="1"/>
  <c r="AL184" i="35" s="1"/>
  <c r="AL185" i="35" s="1"/>
  <c r="AX181" i="35"/>
  <c r="AW181" i="35"/>
  <c r="AX179" i="35"/>
  <c r="Y98" i="35"/>
  <c r="Y99" i="35" s="1"/>
  <c r="AW179" i="35"/>
  <c r="X98" i="35" s="1"/>
  <c r="X99" i="35" s="1"/>
  <c r="AX178" i="35"/>
  <c r="AW178" i="35"/>
  <c r="AX177" i="35"/>
  <c r="AW177" i="35"/>
  <c r="AX176" i="35"/>
  <c r="AW176" i="35"/>
  <c r="AW175" i="35"/>
  <c r="X94" i="35" s="1"/>
  <c r="AX174" i="35"/>
  <c r="AW174" i="35"/>
  <c r="AX173" i="35"/>
  <c r="AW173" i="35"/>
  <c r="AW172" i="35"/>
  <c r="X93" i="35"/>
  <c r="AX171" i="35"/>
  <c r="AW171" i="35"/>
  <c r="AW170" i="35"/>
  <c r="X91" i="35" s="1"/>
  <c r="AM170" i="35"/>
  <c r="AM171" i="35" s="1"/>
  <c r="AM172" i="35" s="1"/>
  <c r="AX169" i="35"/>
  <c r="AW169" i="35"/>
  <c r="AM169" i="35"/>
  <c r="AX168" i="35"/>
  <c r="AW168" i="35"/>
  <c r="AX167" i="35"/>
  <c r="AW167" i="35"/>
  <c r="AX166" i="35"/>
  <c r="AW166" i="35"/>
  <c r="AX165" i="35"/>
  <c r="AW165" i="35"/>
  <c r="AX164" i="35"/>
  <c r="AW164" i="35"/>
  <c r="AM164" i="35"/>
  <c r="AX163" i="35"/>
  <c r="AW163" i="35"/>
  <c r="AM163" i="35"/>
  <c r="AM167" i="35" s="1"/>
  <c r="AX162" i="35"/>
  <c r="AW162" i="35"/>
  <c r="AM162" i="35"/>
  <c r="AM166" i="35"/>
  <c r="AX161" i="35"/>
  <c r="AW161" i="35"/>
  <c r="AM161" i="35"/>
  <c r="AM165" i="35" s="1"/>
  <c r="AL161" i="35"/>
  <c r="AL162" i="35" s="1"/>
  <c r="AL163" i="35" s="1"/>
  <c r="AL164" i="35" s="1"/>
  <c r="AX160" i="35"/>
  <c r="AW160" i="35"/>
  <c r="AX158" i="35"/>
  <c r="Y87" i="35" s="1"/>
  <c r="Y88" i="35" s="1"/>
  <c r="AW158" i="35"/>
  <c r="X87" i="35" s="1"/>
  <c r="X88" i="35" s="1"/>
  <c r="AX157" i="35"/>
  <c r="AW157" i="35"/>
  <c r="AX156" i="35"/>
  <c r="AW156" i="35"/>
  <c r="AX155" i="35"/>
  <c r="AW155" i="35"/>
  <c r="AX154" i="35"/>
  <c r="AW154" i="35"/>
  <c r="AX153" i="35"/>
  <c r="AW153" i="35"/>
  <c r="AX152" i="35"/>
  <c r="AW152" i="35"/>
  <c r="AX151" i="35"/>
  <c r="Y82" i="35" s="1"/>
  <c r="AW151" i="35"/>
  <c r="X82" i="35" s="1"/>
  <c r="AX150" i="35"/>
  <c r="AW150" i="35"/>
  <c r="AX149" i="35"/>
  <c r="AW149" i="35"/>
  <c r="AM149" i="35"/>
  <c r="AM150" i="35" s="1"/>
  <c r="AM151" i="35" s="1"/>
  <c r="AX148" i="35"/>
  <c r="AW148" i="35"/>
  <c r="AM148" i="35"/>
  <c r="AX147" i="35"/>
  <c r="AW147" i="35"/>
  <c r="AX146" i="35"/>
  <c r="AW146" i="35"/>
  <c r="AX145" i="35"/>
  <c r="AW145" i="35"/>
  <c r="AX144" i="35"/>
  <c r="AW144" i="35"/>
  <c r="AX143" i="35"/>
  <c r="AW143" i="35"/>
  <c r="AM143" i="35"/>
  <c r="AX142" i="35"/>
  <c r="AW142" i="35"/>
  <c r="AM142" i="35"/>
  <c r="AM146" i="35"/>
  <c r="AX141" i="35"/>
  <c r="AW141" i="35"/>
  <c r="AM141" i="35"/>
  <c r="AM145" i="35" s="1"/>
  <c r="AX140" i="35"/>
  <c r="AW140" i="35"/>
  <c r="AM140" i="35"/>
  <c r="AM144" i="35"/>
  <c r="AL140" i="35"/>
  <c r="AL141" i="35"/>
  <c r="AL142" i="35"/>
  <c r="AL143" i="35" s="1"/>
  <c r="AL144" i="35" s="1"/>
  <c r="AL145" i="35" s="1"/>
  <c r="AL146" i="35" s="1"/>
  <c r="AX139" i="35"/>
  <c r="AW139" i="35"/>
  <c r="AX137" i="35"/>
  <c r="Y76" i="35"/>
  <c r="Y77" i="35" s="1"/>
  <c r="AW137" i="35"/>
  <c r="X76" i="35"/>
  <c r="AX136" i="35"/>
  <c r="AW136" i="35"/>
  <c r="AX135" i="35"/>
  <c r="AW135" i="35"/>
  <c r="AX134" i="35"/>
  <c r="AW134" i="35"/>
  <c r="AX133" i="35"/>
  <c r="Y72" i="35"/>
  <c r="Y83" i="35" s="1"/>
  <c r="AW133" i="35"/>
  <c r="X72" i="35" s="1"/>
  <c r="X83" i="35" s="1"/>
  <c r="AX132" i="35"/>
  <c r="AW132" i="35"/>
  <c r="AX131" i="35"/>
  <c r="AW131" i="35"/>
  <c r="AX130" i="35"/>
  <c r="Y71" i="35" s="1"/>
  <c r="AW130" i="35"/>
  <c r="X71" i="35" s="1"/>
  <c r="AX129" i="35"/>
  <c r="AW129" i="35"/>
  <c r="AX128" i="35"/>
  <c r="AW128" i="35"/>
  <c r="AM128" i="35"/>
  <c r="AM129" i="35" s="1"/>
  <c r="AM130" i="35" s="1"/>
  <c r="AX127" i="35"/>
  <c r="AW127" i="35"/>
  <c r="AM127" i="35"/>
  <c r="AX126" i="35"/>
  <c r="AW126" i="35"/>
  <c r="AX125" i="35"/>
  <c r="AW125" i="35"/>
  <c r="AX124" i="35"/>
  <c r="AW124" i="35"/>
  <c r="AX123" i="35"/>
  <c r="AW123" i="35"/>
  <c r="AX122" i="35"/>
  <c r="AW122" i="35"/>
  <c r="AM122" i="35"/>
  <c r="AX121" i="35"/>
  <c r="AW121" i="35"/>
  <c r="AM121" i="35"/>
  <c r="AM125" i="35"/>
  <c r="AX120" i="35"/>
  <c r="AW120" i="35"/>
  <c r="AM120" i="35"/>
  <c r="AM124" i="35" s="1"/>
  <c r="AX119" i="35"/>
  <c r="AW119" i="35"/>
  <c r="AM119" i="35"/>
  <c r="AM123" i="35"/>
  <c r="AL119" i="35"/>
  <c r="AL120" i="35"/>
  <c r="AL121" i="35"/>
  <c r="AL122" i="35" s="1"/>
  <c r="AL126" i="35" s="1"/>
  <c r="AX118" i="35"/>
  <c r="AW118" i="35"/>
  <c r="AX116" i="35"/>
  <c r="Y65" i="35" s="1"/>
  <c r="Y66" i="35" s="1"/>
  <c r="AW116" i="35"/>
  <c r="X65" i="35" s="1"/>
  <c r="X66" i="35" s="1"/>
  <c r="AX115" i="35"/>
  <c r="Y64" i="35" s="1"/>
  <c r="AW115" i="35"/>
  <c r="X64" i="35" s="1"/>
  <c r="AX114" i="35"/>
  <c r="Y63" i="35"/>
  <c r="AW114" i="35"/>
  <c r="X63" i="35" s="1"/>
  <c r="AX113" i="35"/>
  <c r="Y62" i="35" s="1"/>
  <c r="AW113" i="35"/>
  <c r="X62" i="35" s="1"/>
  <c r="AX112" i="35"/>
  <c r="Y61" i="35"/>
  <c r="AW112" i="35"/>
  <c r="X61" i="35" s="1"/>
  <c r="AX111" i="35"/>
  <c r="AW111" i="35"/>
  <c r="AX110" i="35"/>
  <c r="AW110" i="35"/>
  <c r="AX109" i="35"/>
  <c r="Y60" i="35"/>
  <c r="AW109" i="35"/>
  <c r="X60" i="35" s="1"/>
  <c r="AX108" i="35"/>
  <c r="Y59" i="35" s="1"/>
  <c r="AW108" i="35"/>
  <c r="X59" i="35" s="1"/>
  <c r="AX107" i="35"/>
  <c r="Y58" i="35"/>
  <c r="AW107" i="35"/>
  <c r="X58" i="35" s="1"/>
  <c r="AM107" i="35"/>
  <c r="AM108" i="35"/>
  <c r="AM109" i="35"/>
  <c r="AX106" i="35"/>
  <c r="Y57" i="35"/>
  <c r="AW106" i="35"/>
  <c r="X57" i="35" s="1"/>
  <c r="AM106" i="35"/>
  <c r="AX105" i="35"/>
  <c r="Y56" i="35" s="1"/>
  <c r="AW105" i="35"/>
  <c r="X56" i="35" s="1"/>
  <c r="AX104" i="35"/>
  <c r="AW104" i="35"/>
  <c r="AX103" i="35"/>
  <c r="AW103" i="35"/>
  <c r="AX102" i="35"/>
  <c r="AW102" i="35"/>
  <c r="AX101" i="35"/>
  <c r="AW101" i="35"/>
  <c r="AM101" i="35"/>
  <c r="AX100" i="35"/>
  <c r="AW100" i="35"/>
  <c r="AM100" i="35"/>
  <c r="AM104" i="35" s="1"/>
  <c r="AX99" i="35"/>
  <c r="AW99" i="35"/>
  <c r="AM99" i="35"/>
  <c r="AM103" i="35"/>
  <c r="AX98" i="35"/>
  <c r="AW98" i="35"/>
  <c r="AM98" i="35"/>
  <c r="AM102" i="35" s="1"/>
  <c r="AL98" i="35"/>
  <c r="AL99" i="35"/>
  <c r="AL100" i="35" s="1"/>
  <c r="AL101" i="35" s="1"/>
  <c r="AX97" i="35"/>
  <c r="AW97" i="35"/>
  <c r="Y54" i="35"/>
  <c r="X54" i="35"/>
  <c r="X55" i="35" s="1"/>
  <c r="Y53" i="35"/>
  <c r="X53" i="35"/>
  <c r="Y52" i="35"/>
  <c r="X52" i="35"/>
  <c r="Y51" i="35"/>
  <c r="X51" i="35"/>
  <c r="Y50" i="35"/>
  <c r="X50" i="35"/>
  <c r="Y49" i="35"/>
  <c r="X49" i="35"/>
  <c r="Y48" i="35"/>
  <c r="X48" i="35"/>
  <c r="Y47" i="35"/>
  <c r="X47" i="35"/>
  <c r="AM86" i="35"/>
  <c r="AM87" i="35" s="1"/>
  <c r="AM88" i="35" s="1"/>
  <c r="Y46" i="35"/>
  <c r="X46" i="35"/>
  <c r="AM85" i="35"/>
  <c r="Y45" i="35"/>
  <c r="X45" i="35"/>
  <c r="AX83" i="35"/>
  <c r="AW83" i="35"/>
  <c r="AX82" i="35"/>
  <c r="AW82" i="35"/>
  <c r="AX81" i="35"/>
  <c r="AW81" i="35"/>
  <c r="AX80" i="35"/>
  <c r="AW80" i="35"/>
  <c r="AM80" i="35"/>
  <c r="AX79" i="35"/>
  <c r="AW79" i="35"/>
  <c r="AM79" i="35"/>
  <c r="AM83" i="35" s="1"/>
  <c r="AX78" i="35"/>
  <c r="AW78" i="35"/>
  <c r="AM78" i="35"/>
  <c r="AM82" i="35" s="1"/>
  <c r="AX77" i="35"/>
  <c r="AW77" i="35"/>
  <c r="AM77" i="35"/>
  <c r="AM81" i="35" s="1"/>
  <c r="AL77" i="35"/>
  <c r="AL78" i="35" s="1"/>
  <c r="AL79" i="35" s="1"/>
  <c r="AL80" i="35" s="1"/>
  <c r="AX76" i="35"/>
  <c r="AW76" i="35"/>
  <c r="Y43" i="35"/>
  <c r="Y44" i="35" s="1"/>
  <c r="Y42" i="35"/>
  <c r="X42" i="35"/>
  <c r="Y41" i="35"/>
  <c r="X41" i="35"/>
  <c r="Y40" i="35"/>
  <c r="X40" i="35"/>
  <c r="Y39" i="35"/>
  <c r="X39" i="35"/>
  <c r="Y38" i="35"/>
  <c r="X38" i="35"/>
  <c r="Y37" i="35"/>
  <c r="X37" i="35"/>
  <c r="Y36" i="35"/>
  <c r="X36" i="35"/>
  <c r="AM65" i="35"/>
  <c r="AM66" i="35" s="1"/>
  <c r="AM67" i="35" s="1"/>
  <c r="Y35" i="35"/>
  <c r="X35" i="35"/>
  <c r="AM64" i="35"/>
  <c r="Y34" i="35"/>
  <c r="X34" i="35"/>
  <c r="AX62" i="35"/>
  <c r="AW62" i="35"/>
  <c r="AX61" i="35"/>
  <c r="AW61" i="35"/>
  <c r="AX60" i="35"/>
  <c r="AW60" i="35"/>
  <c r="AX59" i="35"/>
  <c r="AW59" i="35"/>
  <c r="AM59" i="35"/>
  <c r="AX58" i="35"/>
  <c r="AW58" i="35"/>
  <c r="AM58" i="35"/>
  <c r="AM62" i="35" s="1"/>
  <c r="AX57" i="35"/>
  <c r="AW57" i="35"/>
  <c r="AM57" i="35"/>
  <c r="AM61" i="35" s="1"/>
  <c r="AX56" i="35"/>
  <c r="AW56" i="35"/>
  <c r="AM56" i="35"/>
  <c r="AM60" i="35" s="1"/>
  <c r="AL56" i="35"/>
  <c r="AL57" i="35" s="1"/>
  <c r="AL58" i="35" s="1"/>
  <c r="AL59" i="35" s="1"/>
  <c r="AX55" i="35"/>
  <c r="AW55" i="35"/>
  <c r="AX54" i="35"/>
  <c r="AW54" i="35"/>
  <c r="AX53" i="35"/>
  <c r="Y32" i="35" s="1"/>
  <c r="Y33" i="35" s="1"/>
  <c r="AW53" i="35"/>
  <c r="X32" i="35" s="1"/>
  <c r="X33" i="35" s="1"/>
  <c r="AX52" i="35"/>
  <c r="Y31" i="35" s="1"/>
  <c r="AW52" i="35"/>
  <c r="X31" i="35" s="1"/>
  <c r="AX51" i="35"/>
  <c r="Y30" i="35" s="1"/>
  <c r="AW51" i="35"/>
  <c r="X30" i="35"/>
  <c r="AX50" i="35"/>
  <c r="Y29" i="35" s="1"/>
  <c r="AW50" i="35"/>
  <c r="X29" i="35" s="1"/>
  <c r="AX49" i="35"/>
  <c r="Y28" i="35" s="1"/>
  <c r="AW49" i="35"/>
  <c r="X28" i="35"/>
  <c r="AX48" i="35"/>
  <c r="AW48" i="35"/>
  <c r="AX47" i="35"/>
  <c r="AW47" i="35"/>
  <c r="AX46" i="35"/>
  <c r="Y27" i="35" s="1"/>
  <c r="AW46" i="35"/>
  <c r="X27" i="35"/>
  <c r="AX45" i="35"/>
  <c r="Y26" i="35" s="1"/>
  <c r="AW45" i="35"/>
  <c r="X26" i="35" s="1"/>
  <c r="AX44" i="35"/>
  <c r="Y25" i="35" s="1"/>
  <c r="AW44" i="35"/>
  <c r="X25" i="35"/>
  <c r="AM44" i="35"/>
  <c r="AM45" i="35" s="1"/>
  <c r="AM46" i="35" s="1"/>
  <c r="AX43" i="35"/>
  <c r="Y24" i="35"/>
  <c r="AW43" i="35"/>
  <c r="X24" i="35" s="1"/>
  <c r="AM43" i="35"/>
  <c r="AX42" i="35"/>
  <c r="Y23" i="35" s="1"/>
  <c r="X23" i="35"/>
  <c r="AX41" i="35"/>
  <c r="AW41" i="35"/>
  <c r="AX40" i="35"/>
  <c r="AW40" i="35"/>
  <c r="AX39" i="35"/>
  <c r="AW39" i="35"/>
  <c r="AX38" i="35"/>
  <c r="AW38" i="35"/>
  <c r="AM38" i="35"/>
  <c r="AX37" i="35"/>
  <c r="AW37" i="35"/>
  <c r="AM37" i="35"/>
  <c r="AM41" i="35"/>
  <c r="AX36" i="35"/>
  <c r="AW36" i="35"/>
  <c r="AM36" i="35"/>
  <c r="AM40" i="35" s="1"/>
  <c r="AX35" i="35"/>
  <c r="AW35" i="35"/>
  <c r="AM35" i="35"/>
  <c r="AM39" i="35"/>
  <c r="AL35" i="35"/>
  <c r="AL36" i="35" s="1"/>
  <c r="AL37" i="35" s="1"/>
  <c r="AL38" i="35" s="1"/>
  <c r="AX34" i="35"/>
  <c r="AW34" i="35"/>
  <c r="Y21" i="35"/>
  <c r="X22" i="35"/>
  <c r="X18" i="35"/>
  <c r="X20" i="35" s="1"/>
  <c r="Y17" i="35"/>
  <c r="X17" i="35"/>
  <c r="AX27" i="35"/>
  <c r="AW27" i="35"/>
  <c r="AX26" i="35"/>
  <c r="AW26" i="35"/>
  <c r="AX24" i="35"/>
  <c r="Y15" i="35"/>
  <c r="AW24" i="35"/>
  <c r="X15" i="35" s="1"/>
  <c r="AX23" i="35"/>
  <c r="Y14" i="35" s="1"/>
  <c r="AW23" i="35"/>
  <c r="X14" i="35"/>
  <c r="AM23" i="35"/>
  <c r="AM24" i="35"/>
  <c r="AM25" i="35" s="1"/>
  <c r="AX22" i="35"/>
  <c r="Y13" i="35"/>
  <c r="AW22" i="35"/>
  <c r="X13" i="35" s="1"/>
  <c r="AM22" i="35"/>
  <c r="AX21" i="35"/>
  <c r="Y12" i="35"/>
  <c r="AW21" i="35"/>
  <c r="X12" i="35" s="1"/>
  <c r="AX20" i="35"/>
  <c r="AW20" i="35"/>
  <c r="AX18" i="35"/>
  <c r="AW18" i="35"/>
  <c r="AX17" i="35"/>
  <c r="AW17" i="35"/>
  <c r="AM17" i="35"/>
  <c r="AX16" i="35"/>
  <c r="AW16" i="35"/>
  <c r="AM16" i="35"/>
  <c r="AM20" i="35"/>
  <c r="AM15" i="35"/>
  <c r="AM19" i="35" s="1"/>
  <c r="AX14" i="35"/>
  <c r="AW14" i="35"/>
  <c r="AM14" i="35"/>
  <c r="AM18" i="35"/>
  <c r="AL14" i="35"/>
  <c r="AL15" i="35"/>
  <c r="AL16" i="35"/>
  <c r="AX13" i="35"/>
  <c r="AW13" i="35"/>
  <c r="AB112" i="35"/>
  <c r="AB113" i="35" s="1"/>
  <c r="AB114" i="35" s="1"/>
  <c r="AB115" i="35" s="1"/>
  <c r="AB116" i="35" s="1"/>
  <c r="AB117" i="35"/>
  <c r="AB118" i="35" s="1"/>
  <c r="AB119" i="35" s="1"/>
  <c r="AB120" i="35" s="1"/>
  <c r="AB121" i="35" s="1"/>
  <c r="W110" i="35"/>
  <c r="V110" i="35"/>
  <c r="AB101" i="35"/>
  <c r="AB102" i="35"/>
  <c r="AB103" i="35" s="1"/>
  <c r="AB104" i="35" s="1"/>
  <c r="AB105" i="35" s="1"/>
  <c r="AB106" i="35" s="1"/>
  <c r="AB107" i="35" s="1"/>
  <c r="AB108" i="35" s="1"/>
  <c r="AB109" i="35" s="1"/>
  <c r="AB110" i="35" s="1"/>
  <c r="W99" i="35"/>
  <c r="V99" i="35"/>
  <c r="AB90" i="35"/>
  <c r="AB91" i="35" s="1"/>
  <c r="AB92" i="35" s="1"/>
  <c r="AB93" i="35" s="1"/>
  <c r="AB94" i="35" s="1"/>
  <c r="AB95" i="35" s="1"/>
  <c r="AB96" i="35" s="1"/>
  <c r="AB97" i="35" s="1"/>
  <c r="AB98" i="35" s="1"/>
  <c r="AB99" i="35" s="1"/>
  <c r="W88" i="35"/>
  <c r="V88" i="35"/>
  <c r="X77" i="35"/>
  <c r="W77" i="35"/>
  <c r="V77" i="35"/>
  <c r="AB68" i="35"/>
  <c r="AB69" i="35" s="1"/>
  <c r="AB70" i="35" s="1"/>
  <c r="AB71" i="35" s="1"/>
  <c r="AB72" i="35" s="1"/>
  <c r="AB73" i="35"/>
  <c r="AB74" i="35" s="1"/>
  <c r="AB75" i="35" s="1"/>
  <c r="AB76" i="35" s="1"/>
  <c r="AB77" i="35" s="1"/>
  <c r="AB78" i="35" s="1"/>
  <c r="AB79" i="35" s="1"/>
  <c r="AB80" i="35" s="1"/>
  <c r="AB81" i="35" s="1"/>
  <c r="AB82" i="35" s="1"/>
  <c r="AB83" i="35" s="1"/>
  <c r="AB84" i="35" s="1"/>
  <c r="AB85" i="35" s="1"/>
  <c r="AB86" i="35" s="1"/>
  <c r="AB87" i="35" s="1"/>
  <c r="AB88" i="35" s="1"/>
  <c r="Y55" i="35"/>
  <c r="W55" i="35"/>
  <c r="V55" i="35"/>
  <c r="AB46" i="35"/>
  <c r="AB47" i="35" s="1"/>
  <c r="AB48" i="35" s="1"/>
  <c r="AB49" i="35" s="1"/>
  <c r="AB50" i="35" s="1"/>
  <c r="AB51" i="35"/>
  <c r="AB52" i="35" s="1"/>
  <c r="AB53" i="35" s="1"/>
  <c r="AB54" i="35" s="1"/>
  <c r="AB55" i="35" s="1"/>
  <c r="X43" i="35"/>
  <c r="X44" i="35" s="1"/>
  <c r="W43" i="35"/>
  <c r="W44" i="35"/>
  <c r="V43" i="35"/>
  <c r="V44" i="35" s="1"/>
  <c r="W42" i="35"/>
  <c r="V42" i="35"/>
  <c r="W41" i="35"/>
  <c r="V41" i="35"/>
  <c r="W40" i="35"/>
  <c r="V40" i="35"/>
  <c r="W39" i="35"/>
  <c r="V39" i="35"/>
  <c r="W38" i="35"/>
  <c r="V38" i="35"/>
  <c r="W37" i="35"/>
  <c r="V37" i="35"/>
  <c r="W36" i="35"/>
  <c r="V36" i="35"/>
  <c r="AB35" i="35"/>
  <c r="AB36" i="35" s="1"/>
  <c r="AB37" i="35" s="1"/>
  <c r="AB38" i="35" s="1"/>
  <c r="AB39" i="35" s="1"/>
  <c r="AB40" i="35" s="1"/>
  <c r="AB41" i="35" s="1"/>
  <c r="AB42" i="35"/>
  <c r="AB43" i="35" s="1"/>
  <c r="AB44" i="35" s="1"/>
  <c r="W35" i="35"/>
  <c r="V35" i="35"/>
  <c r="W34" i="35"/>
  <c r="V34" i="35"/>
  <c r="W32" i="35"/>
  <c r="W33" i="35"/>
  <c r="V32" i="35"/>
  <c r="V33" i="35" s="1"/>
  <c r="W29" i="35"/>
  <c r="W28" i="35"/>
  <c r="V28" i="35"/>
  <c r="W27" i="35"/>
  <c r="V27" i="35"/>
  <c r="W26" i="35"/>
  <c r="V26" i="35"/>
  <c r="W25" i="35"/>
  <c r="V25" i="35"/>
  <c r="W24" i="35"/>
  <c r="V24" i="35"/>
  <c r="W23" i="35"/>
  <c r="V23" i="35"/>
  <c r="W21" i="35"/>
  <c r="W22" i="35" s="1"/>
  <c r="V21" i="35"/>
  <c r="V22" i="35" s="1"/>
  <c r="Y18" i="35"/>
  <c r="W18" i="35"/>
  <c r="V18" i="35"/>
  <c r="V20" i="35" s="1"/>
  <c r="W16" i="35"/>
  <c r="V16" i="35"/>
  <c r="W15" i="35"/>
  <c r="W14" i="35"/>
  <c r="V14" i="35"/>
  <c r="AB13" i="35"/>
  <c r="AB14" i="35"/>
  <c r="AB15" i="35" s="1"/>
  <c r="AB16" i="35" s="1"/>
  <c r="AB17" i="35" s="1"/>
  <c r="AB18" i="35" s="1"/>
  <c r="AB19" i="35" s="1"/>
  <c r="AB20" i="35" s="1"/>
  <c r="AB21" i="35" s="1"/>
  <c r="AB22" i="35" s="1"/>
  <c r="AB23" i="35" s="1"/>
  <c r="AB24" i="35" s="1"/>
  <c r="AB25" i="35" s="1"/>
  <c r="AB26" i="35" s="1"/>
  <c r="AB27" i="35" s="1"/>
  <c r="AB28" i="35" s="1"/>
  <c r="AB29" i="35" s="1"/>
  <c r="AB30" i="35" s="1"/>
  <c r="AB31" i="35" s="1"/>
  <c r="AB32" i="35" s="1"/>
  <c r="AB33" i="35" s="1"/>
  <c r="W13" i="35"/>
  <c r="V13" i="35"/>
  <c r="W12" i="35"/>
  <c r="V12" i="35"/>
  <c r="Y22" i="35"/>
  <c r="W20" i="35"/>
  <c r="W19" i="35"/>
  <c r="D7" i="4"/>
  <c r="D11" i="4" s="1"/>
  <c r="D15" i="4" s="1"/>
  <c r="D16" i="4"/>
  <c r="E7" i="4"/>
  <c r="E11" i="4" s="1"/>
  <c r="E15" i="4" s="1"/>
  <c r="E16" i="4" s="1"/>
  <c r="F7" i="4"/>
  <c r="F11" i="4" s="1"/>
  <c r="F15" i="4" s="1"/>
  <c r="F16" i="4" s="1"/>
  <c r="G7" i="4"/>
  <c r="G11" i="4" s="1"/>
  <c r="G15" i="4" s="1"/>
  <c r="G16" i="4" s="1"/>
  <c r="H7" i="4"/>
  <c r="H11" i="4" s="1"/>
  <c r="H15" i="4" s="1"/>
  <c r="H16" i="4"/>
  <c r="I7" i="4"/>
  <c r="I11" i="4" s="1"/>
  <c r="I15" i="4" s="1"/>
  <c r="I16" i="4" s="1"/>
  <c r="J7" i="4"/>
  <c r="J11" i="4" s="1"/>
  <c r="J15" i="4" s="1"/>
  <c r="J16" i="4" s="1"/>
  <c r="K7" i="4"/>
  <c r="K11" i="4" s="1"/>
  <c r="K15" i="4" s="1"/>
  <c r="K16" i="4" s="1"/>
  <c r="L7" i="4"/>
  <c r="L11" i="4" s="1"/>
  <c r="L15" i="4" s="1"/>
  <c r="L16" i="4"/>
  <c r="M7" i="4"/>
  <c r="M11" i="4" s="1"/>
  <c r="M15" i="4" s="1"/>
  <c r="M16" i="4" s="1"/>
  <c r="N7" i="4"/>
  <c r="N11" i="4" s="1"/>
  <c r="N15" i="4" s="1"/>
  <c r="N16" i="4" s="1"/>
  <c r="C7" i="4"/>
  <c r="C11" i="4" s="1"/>
  <c r="C15" i="4" s="1"/>
  <c r="C16" i="4" s="1"/>
  <c r="H55" i="41"/>
  <c r="AM7" i="35"/>
  <c r="AQ7" i="35" s="1"/>
  <c r="M8" i="39" s="1"/>
  <c r="AL7" i="35"/>
  <c r="AK7" i="35"/>
  <c r="J38" i="35"/>
  <c r="U7" i="35"/>
  <c r="T7" i="35"/>
  <c r="Y7" i="35" s="1"/>
  <c r="K92" i="38"/>
  <c r="K91" i="38"/>
  <c r="K90" i="38"/>
  <c r="K89" i="38"/>
  <c r="K87" i="38"/>
  <c r="K85" i="38"/>
  <c r="K81" i="38"/>
  <c r="K80" i="38"/>
  <c r="K77" i="38"/>
  <c r="K76" i="38"/>
  <c r="K74" i="38"/>
  <c r="K72" i="38"/>
  <c r="K68" i="38"/>
  <c r="K67" i="38"/>
  <c r="K65" i="38"/>
  <c r="K62" i="38"/>
  <c r="K60" i="38"/>
  <c r="K59" i="38"/>
  <c r="K55" i="38"/>
  <c r="K54" i="38"/>
  <c r="K53" i="38"/>
  <c r="K52" i="38"/>
  <c r="K51" i="38"/>
  <c r="K42" i="38"/>
  <c r="K41" i="38"/>
  <c r="K40" i="38"/>
  <c r="K39" i="38"/>
  <c r="K36" i="38"/>
  <c r="K35" i="38"/>
  <c r="K29" i="38"/>
  <c r="K28" i="38"/>
  <c r="K26" i="38"/>
  <c r="K24" i="38"/>
  <c r="K23" i="38"/>
  <c r="K21" i="38"/>
  <c r="K20" i="38"/>
  <c r="K10" i="38"/>
  <c r="K12" i="38"/>
  <c r="K13" i="38"/>
  <c r="K7" i="38"/>
  <c r="M440" i="37"/>
  <c r="M439" i="37"/>
  <c r="M438" i="37"/>
  <c r="M437" i="37"/>
  <c r="M436" i="37"/>
  <c r="M435" i="37"/>
  <c r="M434" i="37"/>
  <c r="M433" i="37"/>
  <c r="M432" i="37"/>
  <c r="M431" i="37"/>
  <c r="M430" i="37"/>
  <c r="M429" i="37"/>
  <c r="M428" i="37"/>
  <c r="M426" i="37"/>
  <c r="M425" i="37"/>
  <c r="M424" i="37"/>
  <c r="M423" i="37"/>
  <c r="M422" i="37"/>
  <c r="M421" i="37"/>
  <c r="M417" i="37"/>
  <c r="M416" i="37"/>
  <c r="M415" i="37"/>
  <c r="M414" i="37"/>
  <c r="M413" i="37"/>
  <c r="M412" i="37"/>
  <c r="M411" i="37"/>
  <c r="M410" i="37"/>
  <c r="M409" i="37"/>
  <c r="M408" i="37"/>
  <c r="M407" i="37"/>
  <c r="M406" i="37"/>
  <c r="M405" i="37"/>
  <c r="M404" i="37"/>
  <c r="M403" i="37"/>
  <c r="M402" i="37"/>
  <c r="M401" i="37"/>
  <c r="M400" i="37"/>
  <c r="M399" i="37"/>
  <c r="M398" i="37"/>
  <c r="M392" i="37"/>
  <c r="M391" i="37"/>
  <c r="M390" i="37"/>
  <c r="M389" i="37"/>
  <c r="M387" i="37"/>
  <c r="M386" i="37"/>
  <c r="M385" i="37"/>
  <c r="M384" i="37"/>
  <c r="M383" i="37"/>
  <c r="M382" i="37"/>
  <c r="M380" i="37"/>
  <c r="M379" i="37"/>
  <c r="M378" i="37"/>
  <c r="M376" i="37"/>
  <c r="M375" i="37"/>
  <c r="M374" i="37"/>
  <c r="M373" i="37"/>
  <c r="M369" i="37"/>
  <c r="M368" i="37"/>
  <c r="M367" i="37"/>
  <c r="M366" i="37"/>
  <c r="M365" i="37"/>
  <c r="M364" i="37"/>
  <c r="M363" i="37"/>
  <c r="M362" i="37"/>
  <c r="M361" i="37"/>
  <c r="M360" i="37"/>
  <c r="M358" i="37"/>
  <c r="M357" i="37"/>
  <c r="M356" i="37"/>
  <c r="M355" i="37"/>
  <c r="M354" i="37"/>
  <c r="M353" i="37"/>
  <c r="M352" i="37"/>
  <c r="M351" i="37"/>
  <c r="M350" i="37"/>
  <c r="M344" i="37"/>
  <c r="M343" i="37"/>
  <c r="M342" i="37"/>
  <c r="M340" i="37"/>
  <c r="M339" i="37"/>
  <c r="M338" i="37"/>
  <c r="M336" i="37"/>
  <c r="M335" i="37"/>
  <c r="M331" i="37"/>
  <c r="M330" i="37"/>
  <c r="M329" i="37"/>
  <c r="M328" i="37"/>
  <c r="M327" i="37"/>
  <c r="M326" i="37"/>
  <c r="M325" i="37"/>
  <c r="M324" i="37"/>
  <c r="M323" i="37"/>
  <c r="M322" i="37"/>
  <c r="M316" i="37"/>
  <c r="M315" i="37"/>
  <c r="M313" i="37"/>
  <c r="M312" i="37"/>
  <c r="M311" i="37"/>
  <c r="M310" i="37"/>
  <c r="M309" i="37"/>
  <c r="M308" i="37"/>
  <c r="M307" i="37"/>
  <c r="M306" i="37"/>
  <c r="M305" i="37"/>
  <c r="M304" i="37"/>
  <c r="M303" i="37"/>
  <c r="M302" i="37"/>
  <c r="M301" i="37"/>
  <c r="M299" i="37"/>
  <c r="M298" i="37"/>
  <c r="M297" i="37"/>
  <c r="M293" i="37"/>
  <c r="M292" i="37"/>
  <c r="M291" i="37"/>
  <c r="M290" i="37"/>
  <c r="M289" i="37"/>
  <c r="M288" i="37"/>
  <c r="M287" i="37"/>
  <c r="M286" i="37"/>
  <c r="M284" i="37"/>
  <c r="M283" i="37"/>
  <c r="M282" i="37"/>
  <c r="M281" i="37"/>
  <c r="M280" i="37"/>
  <c r="M279" i="37"/>
  <c r="M278" i="37"/>
  <c r="M277" i="37"/>
  <c r="M276" i="37"/>
  <c r="M275" i="37"/>
  <c r="M274" i="37"/>
  <c r="M268" i="37"/>
  <c r="M267" i="37"/>
  <c r="M266" i="37"/>
  <c r="M265" i="37"/>
  <c r="M264" i="37"/>
  <c r="M263" i="37"/>
  <c r="M262" i="37"/>
  <c r="M261" i="37"/>
  <c r="M259" i="37"/>
  <c r="M258" i="37"/>
  <c r="M257" i="37"/>
  <c r="M256" i="37"/>
  <c r="M255" i="37"/>
  <c r="M254" i="37"/>
  <c r="M253" i="37"/>
  <c r="M252" i="37"/>
  <c r="M251" i="37"/>
  <c r="M250" i="37"/>
  <c r="M249" i="37"/>
  <c r="M247" i="37"/>
  <c r="M246" i="37"/>
  <c r="M245" i="37"/>
  <c r="M243" i="37"/>
  <c r="M242" i="37"/>
  <c r="M240" i="37"/>
  <c r="M239" i="37"/>
  <c r="M238" i="37"/>
  <c r="M237" i="37"/>
  <c r="M236" i="37"/>
  <c r="M235" i="37"/>
  <c r="M234" i="37"/>
  <c r="M233" i="37"/>
  <c r="M232" i="37"/>
  <c r="M231" i="37"/>
  <c r="M230" i="37"/>
  <c r="M229" i="37"/>
  <c r="M227" i="37"/>
  <c r="M226" i="37"/>
  <c r="M225" i="37"/>
  <c r="M223" i="37"/>
  <c r="M222" i="37"/>
  <c r="M221" i="37"/>
  <c r="M220" i="37"/>
  <c r="M219" i="37"/>
  <c r="M215" i="37"/>
  <c r="M214" i="37"/>
  <c r="M213" i="37"/>
  <c r="M211" i="37"/>
  <c r="M210" i="37"/>
  <c r="M209" i="37"/>
  <c r="M208" i="37"/>
  <c r="M207" i="37"/>
  <c r="M204" i="37"/>
  <c r="M203" i="37"/>
  <c r="M202" i="37"/>
  <c r="M201" i="37"/>
  <c r="M200" i="37"/>
  <c r="M199" i="37"/>
  <c r="M198" i="37"/>
  <c r="M197" i="37"/>
  <c r="M196" i="37"/>
  <c r="M193" i="37"/>
  <c r="M192" i="37"/>
  <c r="M191" i="37"/>
  <c r="M190" i="37"/>
  <c r="M189" i="37"/>
  <c r="M188" i="37"/>
  <c r="M187" i="37"/>
  <c r="M186" i="37"/>
  <c r="M184" i="37"/>
  <c r="M183" i="37"/>
  <c r="M182" i="37"/>
  <c r="M181" i="37"/>
  <c r="M180" i="37"/>
  <c r="M178" i="37"/>
  <c r="M177" i="37"/>
  <c r="M176" i="37"/>
  <c r="M175" i="37"/>
  <c r="M174" i="37"/>
  <c r="M173" i="37"/>
  <c r="M170" i="37"/>
  <c r="M169" i="37"/>
  <c r="M168" i="37"/>
  <c r="M167" i="37"/>
  <c r="M166" i="37"/>
  <c r="M160" i="37"/>
  <c r="M159" i="37"/>
  <c r="M157" i="37"/>
  <c r="M156" i="37"/>
  <c r="M155" i="37"/>
  <c r="M154" i="37"/>
  <c r="M153" i="37"/>
  <c r="M151" i="37"/>
  <c r="M150" i="37"/>
  <c r="M149" i="37"/>
  <c r="M147" i="37"/>
  <c r="M146" i="37"/>
  <c r="M145" i="37"/>
  <c r="M144" i="37"/>
  <c r="M143" i="37"/>
  <c r="M142" i="37"/>
  <c r="M141" i="37"/>
  <c r="M137" i="37"/>
  <c r="M136" i="37"/>
  <c r="M135" i="37"/>
  <c r="M134" i="37"/>
  <c r="M133" i="37"/>
  <c r="M132" i="37"/>
  <c r="M131" i="37"/>
  <c r="M130" i="37"/>
  <c r="M129" i="37"/>
  <c r="M128" i="37"/>
  <c r="M127" i="37"/>
  <c r="M126" i="37"/>
  <c r="M125" i="37"/>
  <c r="M124" i="37"/>
  <c r="M123" i="37"/>
  <c r="M121" i="37"/>
  <c r="M119" i="37"/>
  <c r="M112" i="37"/>
  <c r="M111" i="37"/>
  <c r="M110" i="37"/>
  <c r="M109" i="37"/>
  <c r="M106" i="37"/>
  <c r="M105" i="37"/>
  <c r="M104" i="37"/>
  <c r="M103" i="37"/>
  <c r="M102" i="37"/>
  <c r="M100" i="37"/>
  <c r="M99" i="37"/>
  <c r="M98" i="37"/>
  <c r="M97" i="37"/>
  <c r="M96" i="37"/>
  <c r="M95" i="37"/>
  <c r="M93" i="37"/>
  <c r="M92" i="37"/>
  <c r="M91" i="37"/>
  <c r="M90" i="37"/>
  <c r="M88" i="37"/>
  <c r="M87" i="37"/>
  <c r="M85" i="37"/>
  <c r="M83" i="37"/>
  <c r="M82" i="37"/>
  <c r="M80" i="37"/>
  <c r="M79" i="37"/>
  <c r="M76" i="37"/>
  <c r="M74" i="37"/>
  <c r="M73" i="37"/>
  <c r="M72" i="37"/>
  <c r="M70" i="37"/>
  <c r="M69" i="37"/>
  <c r="M66" i="37"/>
  <c r="M63" i="37"/>
  <c r="M11" i="37"/>
  <c r="M12" i="37"/>
  <c r="M13" i="37"/>
  <c r="M15" i="37"/>
  <c r="M16" i="37"/>
  <c r="M18" i="37"/>
  <c r="M19" i="37"/>
  <c r="M21" i="37"/>
  <c r="M22" i="37"/>
  <c r="M23" i="37"/>
  <c r="M24" i="37"/>
  <c r="M25" i="37"/>
  <c r="M27" i="37"/>
  <c r="M28" i="37"/>
  <c r="M34" i="37"/>
  <c r="M35" i="37"/>
  <c r="M37" i="37"/>
  <c r="M38" i="37"/>
  <c r="M39" i="37"/>
  <c r="M41" i="37"/>
  <c r="M46" i="37"/>
  <c r="M47" i="37"/>
  <c r="M48" i="37"/>
  <c r="M49" i="37"/>
  <c r="M50" i="37"/>
  <c r="M51" i="37"/>
  <c r="M57" i="37"/>
  <c r="M58" i="37"/>
  <c r="M10" i="37"/>
  <c r="I51" i="53"/>
  <c r="J51" i="53"/>
  <c r="K51" i="53"/>
  <c r="L51" i="53"/>
  <c r="M51" i="53"/>
  <c r="N51" i="53"/>
  <c r="O51" i="53"/>
  <c r="P51" i="53"/>
  <c r="Q51" i="53"/>
  <c r="R51" i="53"/>
  <c r="S51" i="53"/>
  <c r="T51" i="53"/>
  <c r="U51" i="53"/>
  <c r="V51" i="53"/>
  <c r="W51" i="53"/>
  <c r="X51" i="53"/>
  <c r="Y51" i="53"/>
  <c r="Z51" i="53"/>
  <c r="AA51" i="53"/>
  <c r="I52" i="53"/>
  <c r="I54" i="53" s="1"/>
  <c r="J52" i="53"/>
  <c r="J54" i="53"/>
  <c r="K52" i="53"/>
  <c r="K54" i="53" s="1"/>
  <c r="L52" i="53"/>
  <c r="L54" i="53" s="1"/>
  <c r="M52" i="53"/>
  <c r="M54" i="53" s="1"/>
  <c r="N52" i="53"/>
  <c r="N54" i="53"/>
  <c r="O52" i="53"/>
  <c r="O54" i="53" s="1"/>
  <c r="P52" i="53"/>
  <c r="P54" i="53" s="1"/>
  <c r="Q52" i="53"/>
  <c r="Q54" i="53" s="1"/>
  <c r="R52" i="53"/>
  <c r="R54" i="53"/>
  <c r="S52" i="53"/>
  <c r="S54" i="53" s="1"/>
  <c r="T52" i="53"/>
  <c r="T54" i="53" s="1"/>
  <c r="U52" i="53"/>
  <c r="U54" i="53" s="1"/>
  <c r="V52" i="53"/>
  <c r="V54" i="53"/>
  <c r="W52" i="53"/>
  <c r="W54" i="53"/>
  <c r="X52" i="53"/>
  <c r="X54" i="53" s="1"/>
  <c r="Y52" i="53"/>
  <c r="Y54" i="53" s="1"/>
  <c r="Z52" i="53"/>
  <c r="Z54" i="53" s="1"/>
  <c r="AA52" i="53"/>
  <c r="AA54" i="53"/>
  <c r="I53" i="53"/>
  <c r="J53" i="53"/>
  <c r="K53" i="53"/>
  <c r="L53" i="53"/>
  <c r="M53" i="53"/>
  <c r="N53" i="53"/>
  <c r="O53" i="53"/>
  <c r="P53" i="53"/>
  <c r="Q53" i="53"/>
  <c r="R53" i="53"/>
  <c r="S53" i="53"/>
  <c r="T53" i="53"/>
  <c r="U53" i="53"/>
  <c r="V53" i="53"/>
  <c r="W53" i="53"/>
  <c r="X53" i="53"/>
  <c r="Y53" i="53"/>
  <c r="Z53" i="53"/>
  <c r="AA53" i="53"/>
  <c r="I25" i="53"/>
  <c r="J25" i="53"/>
  <c r="J32" i="53" s="1"/>
  <c r="J33" i="53" s="1"/>
  <c r="K25" i="53"/>
  <c r="L25" i="53"/>
  <c r="M25" i="53"/>
  <c r="M32" i="53" s="1"/>
  <c r="M33" i="53" s="1"/>
  <c r="N25" i="53"/>
  <c r="N32" i="53"/>
  <c r="N33" i="53"/>
  <c r="O25" i="53"/>
  <c r="P25" i="53"/>
  <c r="P35" i="53" s="1"/>
  <c r="P32" i="53"/>
  <c r="P33" i="53" s="1"/>
  <c r="Q25" i="53"/>
  <c r="R25" i="53"/>
  <c r="R35" i="53" s="1"/>
  <c r="R32" i="53"/>
  <c r="R33" i="53" s="1"/>
  <c r="S25" i="53"/>
  <c r="S32" i="53" s="1"/>
  <c r="S33" i="53" s="1"/>
  <c r="T25" i="53"/>
  <c r="T32" i="53"/>
  <c r="T33" i="53"/>
  <c r="U25" i="53"/>
  <c r="U32" i="53" s="1"/>
  <c r="U33" i="53"/>
  <c r="V25" i="53"/>
  <c r="V32" i="53" s="1"/>
  <c r="V33" i="53" s="1"/>
  <c r="W25" i="53"/>
  <c r="X25" i="53"/>
  <c r="Y25" i="53"/>
  <c r="Y32" i="53" s="1"/>
  <c r="Y33" i="53" s="1"/>
  <c r="Z25" i="53"/>
  <c r="AA25" i="53"/>
  <c r="I28" i="53"/>
  <c r="J28" i="53"/>
  <c r="K28" i="53"/>
  <c r="L28" i="53"/>
  <c r="M28" i="53"/>
  <c r="N28" i="53"/>
  <c r="O28" i="53"/>
  <c r="P28" i="53"/>
  <c r="Q28" i="53"/>
  <c r="R28" i="53"/>
  <c r="S28" i="53"/>
  <c r="T28" i="53"/>
  <c r="U28" i="53"/>
  <c r="V28" i="53"/>
  <c r="W28" i="53"/>
  <c r="X28" i="53"/>
  <c r="Y28" i="53"/>
  <c r="Z28" i="53"/>
  <c r="AA28" i="53"/>
  <c r="H28" i="53"/>
  <c r="H25" i="53"/>
  <c r="I8" i="53"/>
  <c r="J8" i="53"/>
  <c r="J15" i="53"/>
  <c r="J16" i="53" s="1"/>
  <c r="K8" i="53"/>
  <c r="L8" i="53"/>
  <c r="M8" i="53"/>
  <c r="N8" i="53"/>
  <c r="O8" i="53"/>
  <c r="O18" i="53" s="1"/>
  <c r="O15" i="53"/>
  <c r="O16" i="53" s="1"/>
  <c r="P8" i="53"/>
  <c r="Q8" i="53"/>
  <c r="R8" i="53"/>
  <c r="S8" i="53"/>
  <c r="S15" i="53"/>
  <c r="S16" i="53"/>
  <c r="S18" i="53" s="1"/>
  <c r="T8" i="53"/>
  <c r="U8" i="53"/>
  <c r="V8" i="53"/>
  <c r="W8" i="53"/>
  <c r="W15" i="53" s="1"/>
  <c r="W16" i="53" s="1"/>
  <c r="X8" i="53"/>
  <c r="Y8" i="53"/>
  <c r="Z8" i="53"/>
  <c r="Z15" i="53"/>
  <c r="Z16" i="53" s="1"/>
  <c r="AA8" i="53"/>
  <c r="AA15" i="53" s="1"/>
  <c r="AA16" i="53" s="1"/>
  <c r="AA18" i="53" s="1"/>
  <c r="I11" i="53"/>
  <c r="J11" i="53"/>
  <c r="K11" i="53"/>
  <c r="L11" i="53"/>
  <c r="M11" i="53"/>
  <c r="N11" i="53"/>
  <c r="O11" i="53"/>
  <c r="P11" i="53"/>
  <c r="Q11" i="53"/>
  <c r="R11" i="53"/>
  <c r="S11" i="53"/>
  <c r="T11" i="53"/>
  <c r="U11" i="53"/>
  <c r="V11" i="53"/>
  <c r="W11" i="53"/>
  <c r="X11" i="53"/>
  <c r="Y11" i="53"/>
  <c r="Y17" i="53"/>
  <c r="Z11" i="53"/>
  <c r="AA11" i="53"/>
  <c r="K15" i="53"/>
  <c r="K16" i="53"/>
  <c r="K18" i="53" s="1"/>
  <c r="H11" i="53"/>
  <c r="H8" i="53"/>
  <c r="K83" i="52"/>
  <c r="K82" i="52"/>
  <c r="K81" i="52"/>
  <c r="K67" i="52"/>
  <c r="K68" i="52"/>
  <c r="K66" i="52"/>
  <c r="K56" i="52"/>
  <c r="K57" i="52"/>
  <c r="K58" i="52"/>
  <c r="K59" i="52"/>
  <c r="K55" i="52"/>
  <c r="K9" i="52"/>
  <c r="K10" i="52"/>
  <c r="K11" i="52"/>
  <c r="K12" i="52"/>
  <c r="K13" i="52"/>
  <c r="K14" i="52"/>
  <c r="K15" i="52"/>
  <c r="K16" i="52"/>
  <c r="K17" i="52"/>
  <c r="K18" i="52"/>
  <c r="K19" i="52"/>
  <c r="K20" i="52"/>
  <c r="K21" i="52"/>
  <c r="K22" i="52"/>
  <c r="K23" i="52"/>
  <c r="K24" i="52"/>
  <c r="K25" i="52"/>
  <c r="K26" i="52"/>
  <c r="K27" i="52"/>
  <c r="K28" i="52"/>
  <c r="K29" i="52"/>
  <c r="K30" i="52"/>
  <c r="K31" i="52"/>
  <c r="K32" i="52"/>
  <c r="K33" i="52"/>
  <c r="K34" i="52"/>
  <c r="K35" i="52"/>
  <c r="K36" i="52"/>
  <c r="K37" i="52"/>
  <c r="K38" i="52"/>
  <c r="K39" i="52"/>
  <c r="K40" i="52"/>
  <c r="K41" i="52"/>
  <c r="K42" i="52"/>
  <c r="K43" i="52"/>
  <c r="K44" i="52"/>
  <c r="K45" i="52"/>
  <c r="K46" i="52"/>
  <c r="K47" i="52"/>
  <c r="K48" i="52"/>
  <c r="K8" i="52"/>
  <c r="I57" i="51"/>
  <c r="J57" i="51"/>
  <c r="J61" i="51"/>
  <c r="K57" i="51"/>
  <c r="L57" i="51"/>
  <c r="M57" i="51"/>
  <c r="N57" i="51"/>
  <c r="O57" i="51"/>
  <c r="P57" i="51"/>
  <c r="Q57" i="51"/>
  <c r="R57" i="51"/>
  <c r="S57" i="51"/>
  <c r="T57" i="51"/>
  <c r="U57" i="51"/>
  <c r="V57" i="51"/>
  <c r="W57" i="51"/>
  <c r="W61" i="51" s="1"/>
  <c r="W62" i="51" s="1"/>
  <c r="X57" i="51"/>
  <c r="Y57" i="51"/>
  <c r="Z57" i="51"/>
  <c r="AA57" i="51"/>
  <c r="I58" i="51"/>
  <c r="I60" i="51"/>
  <c r="J58" i="51"/>
  <c r="J60" i="51"/>
  <c r="K58" i="51"/>
  <c r="K60" i="51"/>
  <c r="L58" i="51"/>
  <c r="L60" i="51" s="1"/>
  <c r="M58" i="51"/>
  <c r="M60" i="51"/>
  <c r="N58" i="51"/>
  <c r="N60" i="51"/>
  <c r="O58" i="51"/>
  <c r="O60" i="51"/>
  <c r="P58" i="51"/>
  <c r="P60" i="51" s="1"/>
  <c r="Q58" i="51"/>
  <c r="Q60" i="51"/>
  <c r="R58" i="51"/>
  <c r="R60" i="51"/>
  <c r="S58" i="51"/>
  <c r="S60" i="51"/>
  <c r="T58" i="51"/>
  <c r="T60" i="51" s="1"/>
  <c r="U58" i="51"/>
  <c r="U60" i="51"/>
  <c r="V58" i="51"/>
  <c r="V60" i="51" s="1"/>
  <c r="W58" i="51"/>
  <c r="W60" i="51"/>
  <c r="X58" i="51"/>
  <c r="X60" i="51" s="1"/>
  <c r="Y58" i="51"/>
  <c r="Y60" i="51"/>
  <c r="Z58" i="51"/>
  <c r="Z60" i="51" s="1"/>
  <c r="AA58" i="51"/>
  <c r="AA60" i="51"/>
  <c r="I59" i="51"/>
  <c r="J59" i="51"/>
  <c r="K59" i="51"/>
  <c r="L59" i="51"/>
  <c r="M59" i="51"/>
  <c r="N59" i="51"/>
  <c r="O59" i="51"/>
  <c r="P59" i="51"/>
  <c r="Q59" i="51"/>
  <c r="R59" i="51"/>
  <c r="S59" i="51"/>
  <c r="S61" i="51" s="1"/>
  <c r="T59" i="51"/>
  <c r="U59" i="51"/>
  <c r="V59" i="51"/>
  <c r="W59" i="51"/>
  <c r="X59" i="51"/>
  <c r="Y59" i="51"/>
  <c r="Z59" i="51"/>
  <c r="AA59" i="51"/>
  <c r="I66" i="51"/>
  <c r="I68" i="51" s="1"/>
  <c r="J66" i="51"/>
  <c r="J68" i="51"/>
  <c r="K66" i="51"/>
  <c r="K68" i="51" s="1"/>
  <c r="L66" i="51"/>
  <c r="L68" i="51"/>
  <c r="M66" i="51"/>
  <c r="M68" i="51" s="1"/>
  <c r="N66" i="51"/>
  <c r="N68" i="51"/>
  <c r="O66" i="51"/>
  <c r="O68" i="51" s="1"/>
  <c r="P66" i="51"/>
  <c r="P68" i="51"/>
  <c r="Q66" i="51"/>
  <c r="Q68" i="51" s="1"/>
  <c r="R66" i="51"/>
  <c r="R68" i="51"/>
  <c r="S66" i="51"/>
  <c r="S68" i="51" s="1"/>
  <c r="T66" i="51"/>
  <c r="T68" i="51"/>
  <c r="U66" i="51"/>
  <c r="U68" i="51" s="1"/>
  <c r="V66" i="51"/>
  <c r="V68" i="51"/>
  <c r="W66" i="51"/>
  <c r="W68" i="51" s="1"/>
  <c r="X66" i="51"/>
  <c r="X68" i="51"/>
  <c r="Y66" i="51"/>
  <c r="Y68" i="51" s="1"/>
  <c r="Z66" i="51"/>
  <c r="Z68" i="51"/>
  <c r="AA66" i="51"/>
  <c r="AA68" i="51" s="1"/>
  <c r="H66" i="51"/>
  <c r="H57" i="51"/>
  <c r="I32" i="51"/>
  <c r="I40" i="51" s="1"/>
  <c r="J32" i="51"/>
  <c r="J40" i="51"/>
  <c r="K32" i="51"/>
  <c r="K40" i="51"/>
  <c r="L32" i="51"/>
  <c r="L40" i="51" s="1"/>
  <c r="M32" i="51"/>
  <c r="M40" i="51" s="1"/>
  <c r="N32" i="51"/>
  <c r="N40" i="51"/>
  <c r="O32" i="51"/>
  <c r="O40" i="51" s="1"/>
  <c r="P32" i="51"/>
  <c r="P40" i="51"/>
  <c r="Q32" i="51"/>
  <c r="Q40" i="51" s="1"/>
  <c r="R32" i="51"/>
  <c r="R40" i="51"/>
  <c r="S32" i="51"/>
  <c r="S40" i="51" s="1"/>
  <c r="T32" i="51"/>
  <c r="T40" i="51"/>
  <c r="U32" i="51"/>
  <c r="U40" i="51" s="1"/>
  <c r="V32" i="51"/>
  <c r="V40" i="51"/>
  <c r="W32" i="51"/>
  <c r="W40" i="51" s="1"/>
  <c r="X32" i="51"/>
  <c r="X40" i="51"/>
  <c r="Y32" i="51"/>
  <c r="Y40" i="51" s="1"/>
  <c r="Z32" i="51"/>
  <c r="Z40" i="51"/>
  <c r="AA32" i="51"/>
  <c r="AA40" i="51" s="1"/>
  <c r="I36" i="51"/>
  <c r="I37" i="51"/>
  <c r="I41" i="51"/>
  <c r="J36" i="51"/>
  <c r="J37" i="51"/>
  <c r="J41" i="51"/>
  <c r="K36" i="51"/>
  <c r="K37" i="51" s="1"/>
  <c r="K41" i="51" s="1"/>
  <c r="L36" i="51"/>
  <c r="L37" i="51"/>
  <c r="L41" i="51" s="1"/>
  <c r="M36" i="51"/>
  <c r="M37" i="51"/>
  <c r="M41" i="51" s="1"/>
  <c r="N36" i="51"/>
  <c r="N37" i="51"/>
  <c r="N41" i="51"/>
  <c r="O36" i="51"/>
  <c r="O37" i="51" s="1"/>
  <c r="O41" i="51" s="1"/>
  <c r="P36" i="51"/>
  <c r="P37" i="51" s="1"/>
  <c r="P41" i="51" s="1"/>
  <c r="Q36" i="51"/>
  <c r="Q37" i="51"/>
  <c r="Q41" i="51"/>
  <c r="R36" i="51"/>
  <c r="R37" i="51"/>
  <c r="R41" i="51"/>
  <c r="S36" i="51"/>
  <c r="S37" i="51" s="1"/>
  <c r="S41" i="51" s="1"/>
  <c r="T36" i="51"/>
  <c r="T37" i="51"/>
  <c r="T41" i="51" s="1"/>
  <c r="U36" i="51"/>
  <c r="U37" i="51"/>
  <c r="U41" i="51" s="1"/>
  <c r="V36" i="51"/>
  <c r="V37" i="51"/>
  <c r="V41" i="51"/>
  <c r="W36" i="51"/>
  <c r="W37" i="51" s="1"/>
  <c r="W41" i="51" s="1"/>
  <c r="X36" i="51"/>
  <c r="X37" i="51" s="1"/>
  <c r="X41" i="51" s="1"/>
  <c r="Y36" i="51"/>
  <c r="Y37" i="51"/>
  <c r="Y41" i="51"/>
  <c r="Z36" i="51"/>
  <c r="Z37" i="51"/>
  <c r="Z41" i="51"/>
  <c r="AA36" i="51"/>
  <c r="AA37" i="51" s="1"/>
  <c r="AA41" i="51" s="1"/>
  <c r="I38" i="51"/>
  <c r="J38" i="51"/>
  <c r="K38" i="51"/>
  <c r="L38" i="51"/>
  <c r="M38" i="51"/>
  <c r="N38" i="51"/>
  <c r="O38" i="51"/>
  <c r="P38" i="51"/>
  <c r="Q38" i="51"/>
  <c r="R38" i="51"/>
  <c r="S38" i="51"/>
  <c r="T38" i="51"/>
  <c r="U38" i="51"/>
  <c r="V38" i="51"/>
  <c r="W38" i="51"/>
  <c r="X38" i="51"/>
  <c r="Y38" i="51"/>
  <c r="Z38" i="51"/>
  <c r="AA38" i="51"/>
  <c r="I39" i="51"/>
  <c r="J39" i="51"/>
  <c r="K39" i="51"/>
  <c r="L39" i="51"/>
  <c r="M39" i="51"/>
  <c r="N39" i="51"/>
  <c r="O39" i="51"/>
  <c r="P39" i="51"/>
  <c r="Q39" i="51"/>
  <c r="R39" i="51"/>
  <c r="S39" i="51"/>
  <c r="T39" i="51"/>
  <c r="U39" i="51"/>
  <c r="V39" i="51"/>
  <c r="W39" i="51"/>
  <c r="X39" i="51"/>
  <c r="Y39" i="51"/>
  <c r="Z39" i="51"/>
  <c r="AA39" i="51"/>
  <c r="H39" i="51"/>
  <c r="H38" i="51"/>
  <c r="H32" i="51"/>
  <c r="H40" i="51" s="1"/>
  <c r="J19" i="51"/>
  <c r="L19" i="51"/>
  <c r="N19" i="51"/>
  <c r="P19" i="51"/>
  <c r="R19" i="51"/>
  <c r="T19" i="51"/>
  <c r="V19" i="51"/>
  <c r="X19" i="51"/>
  <c r="Z19" i="51"/>
  <c r="I12" i="51"/>
  <c r="I20" i="51" s="1"/>
  <c r="J12" i="51"/>
  <c r="J20" i="51"/>
  <c r="J47" i="51" s="1"/>
  <c r="K12" i="51"/>
  <c r="K20" i="51"/>
  <c r="L12" i="51"/>
  <c r="M12" i="51"/>
  <c r="M20" i="51"/>
  <c r="N12" i="51"/>
  <c r="N20" i="51" s="1"/>
  <c r="N47" i="51" s="1"/>
  <c r="O12" i="51"/>
  <c r="O20" i="51"/>
  <c r="P12" i="51"/>
  <c r="P20" i="51"/>
  <c r="Q12" i="51"/>
  <c r="Q20" i="51" s="1"/>
  <c r="R12" i="51"/>
  <c r="R20" i="51"/>
  <c r="S12" i="51"/>
  <c r="S20" i="51"/>
  <c r="T12" i="51"/>
  <c r="T20" i="51"/>
  <c r="T47" i="51"/>
  <c r="U12" i="51"/>
  <c r="U20" i="51" s="1"/>
  <c r="V12" i="51"/>
  <c r="V20" i="51"/>
  <c r="W12" i="51"/>
  <c r="W20" i="51" s="1"/>
  <c r="X12" i="51"/>
  <c r="X20" i="51"/>
  <c r="Y12" i="51"/>
  <c r="Y20" i="51" s="1"/>
  <c r="Z12" i="51"/>
  <c r="Z20" i="51"/>
  <c r="AA12" i="51"/>
  <c r="AA20" i="51" s="1"/>
  <c r="I16" i="51"/>
  <c r="I17" i="51"/>
  <c r="I21" i="51" s="1"/>
  <c r="J16" i="51"/>
  <c r="J17" i="51"/>
  <c r="K16" i="51"/>
  <c r="K17" i="51"/>
  <c r="K21" i="51" s="1"/>
  <c r="L16" i="51"/>
  <c r="L17" i="51"/>
  <c r="M16" i="51"/>
  <c r="M17" i="51" s="1"/>
  <c r="M21" i="51" s="1"/>
  <c r="N16" i="51"/>
  <c r="N17" i="51"/>
  <c r="N21" i="51" s="1"/>
  <c r="N45" i="51" s="1"/>
  <c r="N46" i="51" s="1"/>
  <c r="O16" i="51"/>
  <c r="O17" i="51" s="1"/>
  <c r="O21" i="51" s="1"/>
  <c r="P16" i="51"/>
  <c r="P17" i="51"/>
  <c r="Q16" i="51"/>
  <c r="Q17" i="51"/>
  <c r="Q21" i="51"/>
  <c r="R16" i="51"/>
  <c r="R17" i="51" s="1"/>
  <c r="S16" i="51"/>
  <c r="S17" i="51"/>
  <c r="S21" i="51"/>
  <c r="T16" i="51"/>
  <c r="T17" i="51"/>
  <c r="U16" i="51"/>
  <c r="U17" i="51" s="1"/>
  <c r="U21" i="51" s="1"/>
  <c r="V16" i="51"/>
  <c r="V17" i="51"/>
  <c r="W16" i="51"/>
  <c r="W17" i="51"/>
  <c r="W21" i="51"/>
  <c r="X16" i="51"/>
  <c r="X17" i="51" s="1"/>
  <c r="Y16" i="51"/>
  <c r="Y17" i="51"/>
  <c r="Y21" i="51"/>
  <c r="Z16" i="51"/>
  <c r="Z17" i="51"/>
  <c r="AA16" i="51"/>
  <c r="AA17" i="51" s="1"/>
  <c r="AA21" i="51" s="1"/>
  <c r="I18" i="51"/>
  <c r="J18" i="51"/>
  <c r="K18" i="51"/>
  <c r="L18" i="51"/>
  <c r="M18" i="51"/>
  <c r="N18" i="51"/>
  <c r="O18" i="51"/>
  <c r="P18" i="51"/>
  <c r="Q18" i="51"/>
  <c r="R18" i="51"/>
  <c r="S18" i="51"/>
  <c r="T18" i="51"/>
  <c r="U18" i="51"/>
  <c r="V18" i="51"/>
  <c r="W18" i="51"/>
  <c r="X18" i="51"/>
  <c r="Y18" i="51"/>
  <c r="Z18" i="51"/>
  <c r="AA18" i="51"/>
  <c r="I19" i="51"/>
  <c r="K19" i="51"/>
  <c r="M19" i="51"/>
  <c r="O19" i="51"/>
  <c r="Q19" i="51"/>
  <c r="S19" i="51"/>
  <c r="U19" i="51"/>
  <c r="W19" i="51"/>
  <c r="Y19" i="51"/>
  <c r="AA19" i="51"/>
  <c r="L20" i="51"/>
  <c r="H19" i="51"/>
  <c r="H18" i="51"/>
  <c r="H12" i="51"/>
  <c r="H20" i="51"/>
  <c r="H47" i="51"/>
  <c r="K83" i="50"/>
  <c r="K82" i="50"/>
  <c r="K81" i="50"/>
  <c r="K67" i="50"/>
  <c r="K68" i="50"/>
  <c r="K66" i="50"/>
  <c r="K56" i="50"/>
  <c r="K57" i="50"/>
  <c r="K58" i="50"/>
  <c r="K59" i="50"/>
  <c r="K55" i="50"/>
  <c r="K9" i="50"/>
  <c r="K10" i="50"/>
  <c r="K11" i="50"/>
  <c r="K12" i="50"/>
  <c r="K13" i="50"/>
  <c r="K14" i="50"/>
  <c r="K15" i="50"/>
  <c r="K16" i="50"/>
  <c r="K20" i="50"/>
  <c r="K21" i="50"/>
  <c r="K22" i="50"/>
  <c r="K23" i="50"/>
  <c r="K24" i="50"/>
  <c r="K25" i="50"/>
  <c r="K26" i="50"/>
  <c r="K27" i="50"/>
  <c r="K28" i="50"/>
  <c r="K29" i="50"/>
  <c r="K30" i="50"/>
  <c r="K31" i="50"/>
  <c r="K32" i="50"/>
  <c r="K33" i="50"/>
  <c r="K34" i="50"/>
  <c r="K35" i="50"/>
  <c r="K36" i="50"/>
  <c r="K37" i="50"/>
  <c r="K38" i="50"/>
  <c r="K39" i="50"/>
  <c r="K40" i="50"/>
  <c r="K41" i="50"/>
  <c r="K42" i="50"/>
  <c r="K43" i="50"/>
  <c r="K44" i="50"/>
  <c r="K45" i="50"/>
  <c r="K46" i="50"/>
  <c r="K47" i="50"/>
  <c r="K48" i="50"/>
  <c r="K8" i="50"/>
  <c r="N9" i="49"/>
  <c r="G25" i="49"/>
  <c r="G19" i="49"/>
  <c r="G18" i="49"/>
  <c r="G10" i="49"/>
  <c r="K82" i="48"/>
  <c r="K83" i="48"/>
  <c r="K81" i="48"/>
  <c r="K67" i="48"/>
  <c r="K68" i="48"/>
  <c r="K66" i="48"/>
  <c r="K56" i="48"/>
  <c r="K57" i="48"/>
  <c r="K58" i="48"/>
  <c r="K59" i="48"/>
  <c r="K55" i="48"/>
  <c r="K9" i="48"/>
  <c r="K10" i="48"/>
  <c r="K11" i="48"/>
  <c r="K12" i="48"/>
  <c r="K13" i="48"/>
  <c r="K14" i="48"/>
  <c r="K15" i="48"/>
  <c r="K16" i="48"/>
  <c r="K17" i="48"/>
  <c r="K18" i="48"/>
  <c r="K19" i="48"/>
  <c r="K20" i="48"/>
  <c r="K21" i="48"/>
  <c r="K22" i="48"/>
  <c r="K23" i="48"/>
  <c r="K24" i="48"/>
  <c r="K25" i="48"/>
  <c r="K26" i="48"/>
  <c r="K27" i="48"/>
  <c r="K28" i="48"/>
  <c r="K29" i="48"/>
  <c r="K30" i="48"/>
  <c r="K31" i="48"/>
  <c r="K32" i="48"/>
  <c r="K33" i="48"/>
  <c r="K34" i="48"/>
  <c r="K35" i="48"/>
  <c r="K36" i="48"/>
  <c r="K37" i="48"/>
  <c r="K38" i="48"/>
  <c r="K39" i="48"/>
  <c r="K40" i="48"/>
  <c r="K41" i="48"/>
  <c r="K42" i="48"/>
  <c r="K43" i="48"/>
  <c r="K44" i="48"/>
  <c r="K45" i="48"/>
  <c r="K46" i="48"/>
  <c r="K47" i="48"/>
  <c r="K48" i="48"/>
  <c r="K8" i="48"/>
  <c r="I53" i="47"/>
  <c r="J53" i="47"/>
  <c r="K53" i="47"/>
  <c r="L53" i="47"/>
  <c r="M53" i="47"/>
  <c r="N53" i="47"/>
  <c r="O53" i="47"/>
  <c r="P53" i="47"/>
  <c r="Q53" i="47"/>
  <c r="R53" i="47"/>
  <c r="S53" i="47"/>
  <c r="T53" i="47"/>
  <c r="U53" i="47"/>
  <c r="V53" i="47"/>
  <c r="W53" i="47"/>
  <c r="X53" i="47"/>
  <c r="Y53" i="47"/>
  <c r="Z53" i="47"/>
  <c r="AA53" i="47"/>
  <c r="I54" i="47"/>
  <c r="I56" i="47"/>
  <c r="J54" i="47"/>
  <c r="J56" i="47" s="1"/>
  <c r="K54" i="47"/>
  <c r="K56" i="47"/>
  <c r="K58" i="47" s="1"/>
  <c r="L54" i="47"/>
  <c r="L56" i="47" s="1"/>
  <c r="M54" i="47"/>
  <c r="M56" i="47"/>
  <c r="N54" i="47"/>
  <c r="N56" i="47" s="1"/>
  <c r="O54" i="47"/>
  <c r="O56" i="47"/>
  <c r="P54" i="47"/>
  <c r="P56" i="47"/>
  <c r="Q54" i="47"/>
  <c r="Q56" i="47" s="1"/>
  <c r="R54" i="47"/>
  <c r="R56" i="47"/>
  <c r="S54" i="47"/>
  <c r="S56" i="47"/>
  <c r="T54" i="47"/>
  <c r="T56" i="47"/>
  <c r="U54" i="47"/>
  <c r="U56" i="47" s="1"/>
  <c r="V54" i="47"/>
  <c r="V56" i="47"/>
  <c r="W54" i="47"/>
  <c r="W56" i="47"/>
  <c r="X54" i="47"/>
  <c r="X56" i="47"/>
  <c r="Y54" i="47"/>
  <c r="Y56" i="47" s="1"/>
  <c r="Z54" i="47"/>
  <c r="Z56" i="47"/>
  <c r="AA54" i="47"/>
  <c r="AA56" i="47"/>
  <c r="I55" i="47"/>
  <c r="J55" i="47"/>
  <c r="K55" i="47"/>
  <c r="K57" i="47" s="1"/>
  <c r="L55" i="47"/>
  <c r="M55" i="47"/>
  <c r="N55" i="47"/>
  <c r="O55" i="47"/>
  <c r="P55" i="47"/>
  <c r="Q55" i="47"/>
  <c r="R55" i="47"/>
  <c r="S55" i="47"/>
  <c r="T55" i="47"/>
  <c r="U55" i="47"/>
  <c r="V55" i="47"/>
  <c r="W55" i="47"/>
  <c r="W57" i="47" s="1"/>
  <c r="X55" i="47"/>
  <c r="Y55" i="47"/>
  <c r="Z55" i="47"/>
  <c r="AA55" i="47"/>
  <c r="I8" i="47"/>
  <c r="I16" i="47" s="1"/>
  <c r="I17" i="47" s="1"/>
  <c r="J8" i="47"/>
  <c r="J19" i="47" s="1"/>
  <c r="J16" i="47"/>
  <c r="J17" i="47" s="1"/>
  <c r="K8" i="47"/>
  <c r="L8" i="47"/>
  <c r="L16" i="47" s="1"/>
  <c r="L17" i="47" s="1"/>
  <c r="L19" i="47" s="1"/>
  <c r="M8" i="47"/>
  <c r="M16" i="47" s="1"/>
  <c r="M17" i="47" s="1"/>
  <c r="N8" i="47"/>
  <c r="O8" i="47"/>
  <c r="P8" i="47"/>
  <c r="P16" i="47" s="1"/>
  <c r="P17" i="47" s="1"/>
  <c r="P19" i="47"/>
  <c r="Q8" i="47"/>
  <c r="Q16" i="47" s="1"/>
  <c r="Q17" i="47" s="1"/>
  <c r="R8" i="47"/>
  <c r="R16" i="47"/>
  <c r="R17" i="47" s="1"/>
  <c r="S8" i="47"/>
  <c r="T8" i="47"/>
  <c r="T16" i="47" s="1"/>
  <c r="T17" i="47" s="1"/>
  <c r="T19" i="47" s="1"/>
  <c r="U8" i="47"/>
  <c r="V8" i="47"/>
  <c r="W8" i="47"/>
  <c r="W16" i="47"/>
  <c r="W17" i="47" s="1"/>
  <c r="X8" i="47"/>
  <c r="X16" i="47" s="1"/>
  <c r="X17" i="47" s="1"/>
  <c r="X19" i="47"/>
  <c r="Y8" i="47"/>
  <c r="Y16" i="47"/>
  <c r="Y17" i="47"/>
  <c r="Z8" i="47"/>
  <c r="Z16" i="47" s="1"/>
  <c r="Z17" i="47" s="1"/>
  <c r="Z19" i="47" s="1"/>
  <c r="AA8" i="47"/>
  <c r="I12" i="47"/>
  <c r="J12" i="47"/>
  <c r="J18" i="47"/>
  <c r="K12" i="47"/>
  <c r="L12" i="47"/>
  <c r="M12" i="47"/>
  <c r="N12" i="47"/>
  <c r="O12" i="47"/>
  <c r="P12" i="47"/>
  <c r="Q12" i="47"/>
  <c r="R12" i="47"/>
  <c r="S12" i="47"/>
  <c r="T12" i="47"/>
  <c r="U12" i="47"/>
  <c r="V12" i="47"/>
  <c r="W12" i="47"/>
  <c r="X12" i="47"/>
  <c r="Y12" i="47"/>
  <c r="Z12" i="47"/>
  <c r="AA12" i="47"/>
  <c r="I26" i="47"/>
  <c r="I34" i="47" s="1"/>
  <c r="I35" i="47" s="1"/>
  <c r="J26" i="47"/>
  <c r="J34" i="47" s="1"/>
  <c r="J35" i="47" s="1"/>
  <c r="J37" i="47"/>
  <c r="K26" i="47"/>
  <c r="L26" i="47"/>
  <c r="L34" i="47" s="1"/>
  <c r="L35" i="47" s="1"/>
  <c r="L37" i="47"/>
  <c r="M26" i="47"/>
  <c r="M34" i="47"/>
  <c r="M35" i="47"/>
  <c r="N26" i="47"/>
  <c r="N34" i="47" s="1"/>
  <c r="N35" i="47" s="1"/>
  <c r="N37" i="47" s="1"/>
  <c r="O26" i="47"/>
  <c r="P26" i="47"/>
  <c r="Q26" i="47"/>
  <c r="Q34" i="47"/>
  <c r="Q35" i="47" s="1"/>
  <c r="R26" i="47"/>
  <c r="S26" i="47"/>
  <c r="S34" i="47"/>
  <c r="S35" i="47"/>
  <c r="T26" i="47"/>
  <c r="U26" i="47"/>
  <c r="U34" i="47"/>
  <c r="U35" i="47" s="1"/>
  <c r="V26" i="47"/>
  <c r="V34" i="47" s="1"/>
  <c r="V35" i="47" s="1"/>
  <c r="W26" i="47"/>
  <c r="X26" i="47"/>
  <c r="X34" i="47"/>
  <c r="X35" i="47"/>
  <c r="Y26" i="47"/>
  <c r="Z26" i="47"/>
  <c r="Z34" i="47"/>
  <c r="Z35" i="47"/>
  <c r="Z37" i="47"/>
  <c r="AA26" i="47"/>
  <c r="AA34" i="47"/>
  <c r="AA35" i="47"/>
  <c r="I30" i="47"/>
  <c r="J30" i="47"/>
  <c r="K30" i="47"/>
  <c r="L30" i="47"/>
  <c r="M30" i="47"/>
  <c r="N30" i="47"/>
  <c r="O30" i="47"/>
  <c r="P30" i="47"/>
  <c r="Q30" i="47"/>
  <c r="R30" i="47"/>
  <c r="S30" i="47"/>
  <c r="T30" i="47"/>
  <c r="U30" i="47"/>
  <c r="V30" i="47"/>
  <c r="W30" i="47"/>
  <c r="X30" i="47"/>
  <c r="Y30" i="47"/>
  <c r="Z30" i="47"/>
  <c r="AA30" i="47"/>
  <c r="H30" i="47"/>
  <c r="H26" i="47"/>
  <c r="H12" i="47"/>
  <c r="H8" i="47"/>
  <c r="K56" i="46"/>
  <c r="K57" i="46"/>
  <c r="K58" i="46"/>
  <c r="K59" i="46"/>
  <c r="K55" i="46"/>
  <c r="K8" i="46"/>
  <c r="K48" i="46"/>
  <c r="K47" i="46"/>
  <c r="K46" i="46"/>
  <c r="K45" i="46"/>
  <c r="K44" i="46"/>
  <c r="K43" i="46"/>
  <c r="K42" i="46"/>
  <c r="K41" i="46"/>
  <c r="K40" i="46"/>
  <c r="K39" i="46"/>
  <c r="K38" i="46"/>
  <c r="K37" i="46"/>
  <c r="K36" i="46"/>
  <c r="K35" i="46"/>
  <c r="K34" i="46"/>
  <c r="K33" i="46"/>
  <c r="K32" i="46"/>
  <c r="K31" i="46"/>
  <c r="K30" i="46"/>
  <c r="K29" i="46"/>
  <c r="K28" i="46"/>
  <c r="K27" i="46"/>
  <c r="K26" i="46"/>
  <c r="K25" i="46"/>
  <c r="K24" i="46"/>
  <c r="K23" i="46"/>
  <c r="K22" i="46"/>
  <c r="K21" i="46"/>
  <c r="K20" i="46"/>
  <c r="K19" i="46"/>
  <c r="K18" i="46"/>
  <c r="K17" i="46"/>
  <c r="K16" i="46"/>
  <c r="K15" i="46"/>
  <c r="K14" i="46"/>
  <c r="K13" i="46"/>
  <c r="K12" i="46"/>
  <c r="K11" i="46"/>
  <c r="K10" i="46"/>
  <c r="K9" i="46"/>
  <c r="K68" i="46"/>
  <c r="K67" i="46"/>
  <c r="K66" i="46"/>
  <c r="K82" i="46"/>
  <c r="K83" i="46"/>
  <c r="K81" i="46"/>
  <c r="I57" i="45"/>
  <c r="J57" i="45"/>
  <c r="K57" i="45"/>
  <c r="L57" i="45"/>
  <c r="M57" i="45"/>
  <c r="N57" i="45"/>
  <c r="O57" i="45"/>
  <c r="P57" i="45"/>
  <c r="Q57" i="45"/>
  <c r="R57" i="45"/>
  <c r="S57" i="45"/>
  <c r="T57" i="45"/>
  <c r="U57" i="45"/>
  <c r="V57" i="45"/>
  <c r="W57" i="45"/>
  <c r="X57" i="45"/>
  <c r="Y57" i="45"/>
  <c r="Y61" i="45" s="1"/>
  <c r="Z57" i="45"/>
  <c r="AA57" i="45"/>
  <c r="AA61" i="45"/>
  <c r="AB57" i="45"/>
  <c r="AC57" i="45"/>
  <c r="AD57" i="45"/>
  <c r="AE57" i="45"/>
  <c r="AF57" i="45"/>
  <c r="AG57" i="45"/>
  <c r="AH57" i="45"/>
  <c r="AH61" i="45" s="1"/>
  <c r="AI57" i="45"/>
  <c r="AJ57" i="45"/>
  <c r="AK57" i="45"/>
  <c r="AL57" i="45"/>
  <c r="AM57" i="45"/>
  <c r="AM61" i="45"/>
  <c r="AN57" i="45"/>
  <c r="AO57" i="45"/>
  <c r="AP57" i="45"/>
  <c r="AQ57" i="45"/>
  <c r="AR57" i="45"/>
  <c r="AS57" i="45"/>
  <c r="AT57" i="45"/>
  <c r="AU57" i="45"/>
  <c r="AV57" i="45"/>
  <c r="AW57" i="45"/>
  <c r="AW61" i="45" s="1"/>
  <c r="AX57" i="45"/>
  <c r="AY57" i="45"/>
  <c r="AZ57" i="45"/>
  <c r="BA57" i="45"/>
  <c r="BB57" i="45"/>
  <c r="BC57" i="45"/>
  <c r="BD57" i="45"/>
  <c r="BE57" i="45"/>
  <c r="I58" i="45"/>
  <c r="I60" i="45"/>
  <c r="J58" i="45"/>
  <c r="J60" i="45" s="1"/>
  <c r="K58" i="45"/>
  <c r="K60" i="45"/>
  <c r="L58" i="45"/>
  <c r="L60" i="45" s="1"/>
  <c r="M58" i="45"/>
  <c r="M60" i="45"/>
  <c r="N58" i="45"/>
  <c r="N60" i="45"/>
  <c r="O58" i="45"/>
  <c r="O60" i="45"/>
  <c r="P58" i="45"/>
  <c r="P60" i="45"/>
  <c r="Q58" i="45"/>
  <c r="Q60" i="45"/>
  <c r="R58" i="45"/>
  <c r="R60" i="45" s="1"/>
  <c r="S58" i="45"/>
  <c r="S60" i="45" s="1"/>
  <c r="T58" i="45"/>
  <c r="T60" i="45" s="1"/>
  <c r="U58" i="45"/>
  <c r="U60" i="45"/>
  <c r="V58" i="45"/>
  <c r="V60" i="45"/>
  <c r="W58" i="45"/>
  <c r="W60" i="45" s="1"/>
  <c r="X58" i="45"/>
  <c r="X60" i="45" s="1"/>
  <c r="Y58" i="45"/>
  <c r="Y60" i="45"/>
  <c r="Y62" i="45" s="1"/>
  <c r="Z58" i="45"/>
  <c r="Z60" i="45"/>
  <c r="AA58" i="45"/>
  <c r="AA60" i="45" s="1"/>
  <c r="AA62" i="45" s="1"/>
  <c r="AB58" i="45"/>
  <c r="AB60" i="45" s="1"/>
  <c r="AC58" i="45"/>
  <c r="AC60" i="45" s="1"/>
  <c r="AC62" i="45" s="1"/>
  <c r="AD58" i="45"/>
  <c r="AD60" i="45"/>
  <c r="AE58" i="45"/>
  <c r="AE60" i="45" s="1"/>
  <c r="AF58" i="45"/>
  <c r="AF60" i="45" s="1"/>
  <c r="AG58" i="45"/>
  <c r="AG60" i="45"/>
  <c r="AG62" i="45"/>
  <c r="AH58" i="45"/>
  <c r="AH60" i="45"/>
  <c r="AI58" i="45"/>
  <c r="AI60" i="45"/>
  <c r="AJ58" i="45"/>
  <c r="AJ60" i="45"/>
  <c r="AK58" i="45"/>
  <c r="AK60" i="45" s="1"/>
  <c r="AK62" i="45" s="1"/>
  <c r="AL58" i="45"/>
  <c r="AL60" i="45"/>
  <c r="AM58" i="45"/>
  <c r="AM60" i="45" s="1"/>
  <c r="AM62" i="45" s="1"/>
  <c r="AN58" i="45"/>
  <c r="AN60" i="45"/>
  <c r="AO58" i="45"/>
  <c r="AO60" i="45" s="1"/>
  <c r="AP58" i="45"/>
  <c r="AP60" i="45" s="1"/>
  <c r="AQ58" i="45"/>
  <c r="AQ60" i="45" s="1"/>
  <c r="AQ62" i="45" s="1"/>
  <c r="AR58" i="45"/>
  <c r="AR60" i="45" s="1"/>
  <c r="AS58" i="45"/>
  <c r="AS60" i="45" s="1"/>
  <c r="AT58" i="45"/>
  <c r="AT60" i="45"/>
  <c r="AU58" i="45"/>
  <c r="AU60" i="45"/>
  <c r="AV58" i="45"/>
  <c r="AV60" i="45"/>
  <c r="AV62" i="45" s="1"/>
  <c r="AW58" i="45"/>
  <c r="AW60" i="45"/>
  <c r="AX58" i="45"/>
  <c r="AX60" i="45"/>
  <c r="AY58" i="45"/>
  <c r="AY60" i="45"/>
  <c r="AZ58" i="45"/>
  <c r="AZ60" i="45"/>
  <c r="AZ62" i="45" s="1"/>
  <c r="BA58" i="45"/>
  <c r="BA60" i="45"/>
  <c r="BB58" i="45"/>
  <c r="BB60" i="45"/>
  <c r="BC58" i="45"/>
  <c r="BC60" i="45"/>
  <c r="BD58" i="45"/>
  <c r="BD60" i="45"/>
  <c r="BE58" i="45"/>
  <c r="BE60" i="45"/>
  <c r="I59" i="45"/>
  <c r="J59" i="45"/>
  <c r="K59" i="45"/>
  <c r="K61" i="45"/>
  <c r="L59" i="45"/>
  <c r="L61" i="45"/>
  <c r="M59" i="45"/>
  <c r="N59" i="45"/>
  <c r="O59" i="45"/>
  <c r="O61" i="45"/>
  <c r="P59" i="45"/>
  <c r="Q59" i="45"/>
  <c r="Q61" i="45" s="1"/>
  <c r="Q62" i="45" s="1"/>
  <c r="R59" i="45"/>
  <c r="S59" i="45"/>
  <c r="S61" i="45" s="1"/>
  <c r="T59" i="45"/>
  <c r="U59" i="45"/>
  <c r="V59" i="45"/>
  <c r="W59" i="45"/>
  <c r="W61" i="45"/>
  <c r="W62" i="45"/>
  <c r="X59" i="45"/>
  <c r="Y59" i="45"/>
  <c r="Z59" i="45"/>
  <c r="AA59" i="45"/>
  <c r="AB59" i="45"/>
  <c r="AC59" i="45"/>
  <c r="AD59" i="45"/>
  <c r="AE59" i="45"/>
  <c r="AF59" i="45"/>
  <c r="AG59" i="45"/>
  <c r="AG61" i="45"/>
  <c r="AH59" i="45"/>
  <c r="AI59" i="45"/>
  <c r="AI61" i="45" s="1"/>
  <c r="AI62" i="45" s="1"/>
  <c r="AJ59" i="45"/>
  <c r="AK59" i="45"/>
  <c r="AL59" i="45"/>
  <c r="AM59" i="45"/>
  <c r="AN59" i="45"/>
  <c r="AO59" i="45"/>
  <c r="AP59" i="45"/>
  <c r="AQ59" i="45"/>
  <c r="AQ61" i="45" s="1"/>
  <c r="AR59" i="45"/>
  <c r="AS59" i="45"/>
  <c r="AT59" i="45"/>
  <c r="AT61" i="45" s="1"/>
  <c r="AT62" i="45" s="1"/>
  <c r="AU59" i="45"/>
  <c r="AV59" i="45"/>
  <c r="AW59" i="45"/>
  <c r="AX59" i="45"/>
  <c r="AY59" i="45"/>
  <c r="AY61" i="45"/>
  <c r="AZ59" i="45"/>
  <c r="BA59" i="45"/>
  <c r="BB59" i="45"/>
  <c r="BB61" i="45" s="1"/>
  <c r="BC59" i="45"/>
  <c r="BD59" i="45"/>
  <c r="BE59" i="45"/>
  <c r="BE61" i="45" s="1"/>
  <c r="BE62" i="45" s="1"/>
  <c r="I30" i="45"/>
  <c r="I31" i="45"/>
  <c r="J30" i="45"/>
  <c r="J31" i="45" s="1"/>
  <c r="J38" i="45" s="1"/>
  <c r="K30" i="45"/>
  <c r="K31" i="45"/>
  <c r="L30" i="45"/>
  <c r="L31" i="45" s="1"/>
  <c r="M30" i="45"/>
  <c r="M31" i="45" s="1"/>
  <c r="N30" i="45"/>
  <c r="N31" i="45"/>
  <c r="N38" i="45"/>
  <c r="N39" i="45" s="1"/>
  <c r="N41" i="45" s="1"/>
  <c r="O30" i="45"/>
  <c r="O31" i="45" s="1"/>
  <c r="P30" i="45"/>
  <c r="P31" i="45" s="1"/>
  <c r="Q30" i="45"/>
  <c r="Q31" i="45"/>
  <c r="R30" i="45"/>
  <c r="R31" i="45"/>
  <c r="R40" i="45" s="1"/>
  <c r="R38" i="45"/>
  <c r="R39" i="45" s="1"/>
  <c r="S30" i="45"/>
  <c r="S31" i="45" s="1"/>
  <c r="T30" i="45"/>
  <c r="T31" i="45" s="1"/>
  <c r="T38" i="45" s="1"/>
  <c r="U30" i="45"/>
  <c r="U31" i="45" s="1"/>
  <c r="V30" i="45"/>
  <c r="V31" i="45"/>
  <c r="V38" i="45" s="1"/>
  <c r="V39" i="45" s="1"/>
  <c r="V41" i="45" s="1"/>
  <c r="W30" i="45"/>
  <c r="W31" i="45"/>
  <c r="X30" i="45"/>
  <c r="X31" i="45"/>
  <c r="Y30" i="45"/>
  <c r="Y31" i="45"/>
  <c r="Z30" i="45"/>
  <c r="Z31" i="45" s="1"/>
  <c r="AA30" i="45"/>
  <c r="AA31" i="45"/>
  <c r="AB30" i="45"/>
  <c r="AB31" i="45"/>
  <c r="AC30" i="45"/>
  <c r="AC31" i="45"/>
  <c r="AD30" i="45"/>
  <c r="AD31" i="45" s="1"/>
  <c r="AE30" i="45"/>
  <c r="AE31" i="45" s="1"/>
  <c r="AF30" i="45"/>
  <c r="AF31" i="45"/>
  <c r="AF40" i="45" s="1"/>
  <c r="AG30" i="45"/>
  <c r="AG31" i="45" s="1"/>
  <c r="AH30" i="45"/>
  <c r="AH31" i="45"/>
  <c r="AI30" i="45"/>
  <c r="AI31" i="45"/>
  <c r="AJ30" i="45"/>
  <c r="AJ31" i="45" s="1"/>
  <c r="AK30" i="45"/>
  <c r="AK31" i="45"/>
  <c r="AL30" i="45"/>
  <c r="AL31" i="45"/>
  <c r="AM30" i="45"/>
  <c r="AM31" i="45" s="1"/>
  <c r="AN30" i="45"/>
  <c r="AN31" i="45" s="1"/>
  <c r="AO30" i="45"/>
  <c r="AO31" i="45"/>
  <c r="AP30" i="45"/>
  <c r="AP31" i="45"/>
  <c r="AP40" i="45" s="1"/>
  <c r="AQ30" i="45"/>
  <c r="AQ31" i="45" s="1"/>
  <c r="AR30" i="45"/>
  <c r="AR31" i="45" s="1"/>
  <c r="AR38" i="45" s="1"/>
  <c r="AR39" i="45" s="1"/>
  <c r="AS30" i="45"/>
  <c r="AS31" i="45"/>
  <c r="AT30" i="45"/>
  <c r="AT31" i="45"/>
  <c r="AU30" i="45"/>
  <c r="AU31" i="45" s="1"/>
  <c r="AV30" i="45"/>
  <c r="AV31" i="45"/>
  <c r="AW30" i="45"/>
  <c r="AW31" i="45"/>
  <c r="AW38" i="45" s="1"/>
  <c r="AW39" i="45" s="1"/>
  <c r="AX30" i="45"/>
  <c r="AX31" i="45" s="1"/>
  <c r="AY30" i="45"/>
  <c r="AY31" i="45"/>
  <c r="AZ30" i="45"/>
  <c r="AZ31" i="45"/>
  <c r="BA30" i="45"/>
  <c r="BA31" i="45"/>
  <c r="BB30" i="45"/>
  <c r="BB31" i="45"/>
  <c r="BC30" i="45"/>
  <c r="BC31" i="45"/>
  <c r="BD30" i="45"/>
  <c r="BD31" i="45"/>
  <c r="BE30" i="45"/>
  <c r="BE31" i="45"/>
  <c r="BE38" i="45" s="1"/>
  <c r="BE39" i="45" s="1"/>
  <c r="J39" i="45"/>
  <c r="I34" i="45"/>
  <c r="J34" i="45"/>
  <c r="K34" i="45"/>
  <c r="L34" i="45"/>
  <c r="M34" i="45"/>
  <c r="N34" i="45"/>
  <c r="O34" i="45"/>
  <c r="P34" i="45"/>
  <c r="Q34" i="45"/>
  <c r="R34" i="45"/>
  <c r="S34" i="45"/>
  <c r="T34" i="45"/>
  <c r="U34" i="45"/>
  <c r="V34" i="45"/>
  <c r="W34" i="45"/>
  <c r="X34" i="45"/>
  <c r="Y34" i="45"/>
  <c r="Z34" i="45"/>
  <c r="AA34" i="45"/>
  <c r="AB34" i="45"/>
  <c r="AC34" i="45"/>
  <c r="AD34" i="45"/>
  <c r="AE34" i="45"/>
  <c r="AF34" i="45"/>
  <c r="AG34" i="45"/>
  <c r="AH34" i="45"/>
  <c r="AI34" i="45"/>
  <c r="AJ34" i="45"/>
  <c r="AK34" i="45"/>
  <c r="AL34" i="45"/>
  <c r="AM34" i="45"/>
  <c r="AN34" i="45"/>
  <c r="AO34" i="45"/>
  <c r="AP34" i="45"/>
  <c r="AQ34" i="45"/>
  <c r="AR34" i="45"/>
  <c r="AS34" i="45"/>
  <c r="AT34" i="45"/>
  <c r="AU34" i="45"/>
  <c r="AV34" i="45"/>
  <c r="AW34" i="45"/>
  <c r="AX34" i="45"/>
  <c r="AY34" i="45"/>
  <c r="AZ34" i="45"/>
  <c r="BA34" i="45"/>
  <c r="BB34" i="45"/>
  <c r="BC34" i="45"/>
  <c r="BD34" i="45"/>
  <c r="BE34" i="45"/>
  <c r="H34" i="45"/>
  <c r="H30" i="45"/>
  <c r="H31" i="45" s="1"/>
  <c r="H66" i="45" s="1"/>
  <c r="I10" i="45"/>
  <c r="I11" i="45"/>
  <c r="J10" i="45"/>
  <c r="J11" i="45"/>
  <c r="K10" i="45"/>
  <c r="K11" i="45"/>
  <c r="L10" i="45"/>
  <c r="L11" i="45"/>
  <c r="M10" i="45"/>
  <c r="M11" i="45"/>
  <c r="N10" i="45"/>
  <c r="O10" i="45"/>
  <c r="O11" i="45" s="1"/>
  <c r="O66" i="45" s="1"/>
  <c r="O68" i="45" s="1"/>
  <c r="P10" i="45"/>
  <c r="P11" i="45"/>
  <c r="Q10" i="45"/>
  <c r="Q11" i="45"/>
  <c r="R10" i="45"/>
  <c r="R11" i="45"/>
  <c r="S10" i="45"/>
  <c r="T10" i="45"/>
  <c r="T11" i="45" s="1"/>
  <c r="U10" i="45"/>
  <c r="V10" i="45"/>
  <c r="V11" i="45"/>
  <c r="W10" i="45"/>
  <c r="X10" i="45"/>
  <c r="Y10" i="45"/>
  <c r="Y11" i="45" s="1"/>
  <c r="Z10" i="45"/>
  <c r="AA10" i="45"/>
  <c r="AA11" i="45" s="1"/>
  <c r="AB10" i="45"/>
  <c r="AC10" i="45"/>
  <c r="AC11" i="45" s="1"/>
  <c r="AC20" i="45" s="1"/>
  <c r="AD10" i="45"/>
  <c r="AD11" i="45" s="1"/>
  <c r="AE10" i="45"/>
  <c r="AE11" i="45"/>
  <c r="AF10" i="45"/>
  <c r="AF11" i="45"/>
  <c r="AG10" i="45"/>
  <c r="AH10" i="45"/>
  <c r="AH11" i="45"/>
  <c r="AH21" i="45" s="1"/>
  <c r="AH18" i="45"/>
  <c r="AH19" i="45" s="1"/>
  <c r="AI10" i="45"/>
  <c r="AJ10" i="45"/>
  <c r="AJ11" i="45"/>
  <c r="AJ20" i="45"/>
  <c r="AK10" i="45"/>
  <c r="AK11" i="45" s="1"/>
  <c r="AL10" i="45"/>
  <c r="AL11" i="45" s="1"/>
  <c r="AM10" i="45"/>
  <c r="AM11" i="45" s="1"/>
  <c r="AM18" i="45" s="1"/>
  <c r="AM19" i="45" s="1"/>
  <c r="AN10" i="45"/>
  <c r="AO10" i="45"/>
  <c r="AO11" i="45"/>
  <c r="AO20" i="45" s="1"/>
  <c r="AP10" i="45"/>
  <c r="AP11" i="45"/>
  <c r="AP18" i="45" s="1"/>
  <c r="AP19" i="45" s="1"/>
  <c r="AQ10" i="45"/>
  <c r="AQ11" i="45" s="1"/>
  <c r="AR10" i="45"/>
  <c r="AR11" i="45"/>
  <c r="AS10" i="45"/>
  <c r="AT10" i="45"/>
  <c r="AT11" i="45" s="1"/>
  <c r="AU10" i="45"/>
  <c r="AV10" i="45"/>
  <c r="AV11" i="45" s="1"/>
  <c r="AW10" i="45"/>
  <c r="AW11" i="45" s="1"/>
  <c r="AX10" i="45"/>
  <c r="AX11" i="45" s="1"/>
  <c r="AY10" i="45"/>
  <c r="AY11" i="45"/>
  <c r="AZ10" i="45"/>
  <c r="BA10" i="45"/>
  <c r="BA11" i="45" s="1"/>
  <c r="BA20" i="45" s="1"/>
  <c r="BB10" i="45"/>
  <c r="BB11" i="45" s="1"/>
  <c r="BB18" i="45" s="1"/>
  <c r="BC10" i="45"/>
  <c r="BC11" i="45" s="1"/>
  <c r="BD10" i="45"/>
  <c r="BE10" i="45"/>
  <c r="N11" i="45"/>
  <c r="N18" i="45"/>
  <c r="N19" i="45" s="1"/>
  <c r="S11" i="45"/>
  <c r="U11" i="45"/>
  <c r="W11" i="45"/>
  <c r="W66" i="45" s="1"/>
  <c r="W18" i="45"/>
  <c r="W19" i="45" s="1"/>
  <c r="X11" i="45"/>
  <c r="X18" i="45" s="1"/>
  <c r="X19" i="45" s="1"/>
  <c r="Z11" i="45"/>
  <c r="AB11" i="45"/>
  <c r="AG11" i="45"/>
  <c r="AI11" i="45"/>
  <c r="AN11" i="45"/>
  <c r="AS11" i="45"/>
  <c r="AU11" i="45"/>
  <c r="AX18" i="45"/>
  <c r="AX19" i="45" s="1"/>
  <c r="AX21" i="45" s="1"/>
  <c r="AZ11" i="45"/>
  <c r="AZ18" i="45" s="1"/>
  <c r="AZ19" i="45" s="1"/>
  <c r="BB19" i="45"/>
  <c r="BC18" i="45"/>
  <c r="BC19" i="45"/>
  <c r="BD11" i="45"/>
  <c r="BE11" i="45"/>
  <c r="I14" i="45"/>
  <c r="J14" i="45"/>
  <c r="K14" i="45"/>
  <c r="L14" i="45"/>
  <c r="M14" i="45"/>
  <c r="N14" i="45"/>
  <c r="O14" i="45"/>
  <c r="P14" i="45"/>
  <c r="Q14" i="45"/>
  <c r="R14" i="45"/>
  <c r="S14" i="45"/>
  <c r="T14" i="45"/>
  <c r="U14" i="45"/>
  <c r="V14" i="45"/>
  <c r="W14" i="45"/>
  <c r="X14" i="45"/>
  <c r="Y14" i="45"/>
  <c r="Z14" i="45"/>
  <c r="AA14" i="45"/>
  <c r="AB14" i="45"/>
  <c r="AC14" i="45"/>
  <c r="AD14" i="45"/>
  <c r="AE14" i="45"/>
  <c r="AF14" i="45"/>
  <c r="AG14" i="45"/>
  <c r="AH14" i="45"/>
  <c r="AI14" i="45"/>
  <c r="AJ14" i="45"/>
  <c r="AK14" i="45"/>
  <c r="AL14" i="45"/>
  <c r="AM14" i="45"/>
  <c r="AN14" i="45"/>
  <c r="AO14" i="45"/>
  <c r="AP14" i="45"/>
  <c r="AQ14" i="45"/>
  <c r="AQ20" i="45" s="1"/>
  <c r="AR14" i="45"/>
  <c r="AS14" i="45"/>
  <c r="AT14" i="45"/>
  <c r="AU14" i="45"/>
  <c r="AV14" i="45"/>
  <c r="AW14" i="45"/>
  <c r="AX14" i="45"/>
  <c r="AY14" i="45"/>
  <c r="AZ14" i="45"/>
  <c r="BA14" i="45"/>
  <c r="BB14" i="45"/>
  <c r="BC14" i="45"/>
  <c r="BD14" i="45"/>
  <c r="BE14" i="45"/>
  <c r="BE20" i="45"/>
  <c r="H14" i="45"/>
  <c r="H20" i="45"/>
  <c r="K9" i="44"/>
  <c r="K10" i="44"/>
  <c r="K11" i="44"/>
  <c r="K12" i="44"/>
  <c r="K13" i="44"/>
  <c r="K14" i="44"/>
  <c r="K15" i="44"/>
  <c r="K16" i="44"/>
  <c r="K17" i="44"/>
  <c r="K18" i="44"/>
  <c r="K19" i="44"/>
  <c r="K20" i="44"/>
  <c r="K21" i="44"/>
  <c r="K22" i="44"/>
  <c r="K23" i="44"/>
  <c r="K24" i="44"/>
  <c r="K25" i="44"/>
  <c r="K26" i="44"/>
  <c r="K27" i="44"/>
  <c r="K28" i="44"/>
  <c r="K29" i="44"/>
  <c r="K30" i="44"/>
  <c r="L30" i="44"/>
  <c r="K31" i="44"/>
  <c r="K32" i="44"/>
  <c r="K33" i="44"/>
  <c r="K34" i="44"/>
  <c r="K35" i="44"/>
  <c r="K36" i="44"/>
  <c r="K37" i="44"/>
  <c r="K38" i="44"/>
  <c r="K39" i="44"/>
  <c r="K40" i="44"/>
  <c r="K41" i="44"/>
  <c r="K42" i="44"/>
  <c r="L42" i="44" s="1"/>
  <c r="K43" i="44"/>
  <c r="K44" i="44"/>
  <c r="K45" i="44"/>
  <c r="K46" i="44"/>
  <c r="K47" i="44"/>
  <c r="K48" i="44"/>
  <c r="K49" i="44"/>
  <c r="K50" i="44"/>
  <c r="K51" i="44"/>
  <c r="K52" i="44"/>
  <c r="K53" i="44"/>
  <c r="K54" i="44"/>
  <c r="L54" i="44"/>
  <c r="K55" i="44"/>
  <c r="K56" i="44"/>
  <c r="K57" i="44"/>
  <c r="K58" i="44"/>
  <c r="K59" i="44"/>
  <c r="K60" i="44"/>
  <c r="K61" i="44"/>
  <c r="K62" i="44"/>
  <c r="K63" i="44"/>
  <c r="K64" i="44"/>
  <c r="K65" i="44"/>
  <c r="K66" i="44"/>
  <c r="L66" i="44"/>
  <c r="K67" i="44"/>
  <c r="K68" i="44"/>
  <c r="K69" i="44"/>
  <c r="K70" i="44"/>
  <c r="K71" i="44"/>
  <c r="K72" i="44"/>
  <c r="K73" i="44"/>
  <c r="K74" i="44"/>
  <c r="K75" i="44"/>
  <c r="K76" i="44"/>
  <c r="K77" i="44"/>
  <c r="K78" i="44"/>
  <c r="L78" i="44" s="1"/>
  <c r="K79" i="44"/>
  <c r="K80" i="44"/>
  <c r="K81" i="44"/>
  <c r="K82" i="44"/>
  <c r="K83" i="44"/>
  <c r="K84" i="44"/>
  <c r="K85" i="44"/>
  <c r="K86" i="44"/>
  <c r="K87" i="44"/>
  <c r="K88" i="44"/>
  <c r="K89" i="44"/>
  <c r="K90" i="44"/>
  <c r="L90" i="44" s="1"/>
  <c r="K91" i="44"/>
  <c r="K92" i="44"/>
  <c r="K93" i="44"/>
  <c r="K94" i="44"/>
  <c r="K95" i="44"/>
  <c r="K96" i="44"/>
  <c r="K97" i="44"/>
  <c r="K98" i="44"/>
  <c r="K99" i="44"/>
  <c r="K100" i="44"/>
  <c r="K101" i="44"/>
  <c r="K102" i="44"/>
  <c r="L102" i="44"/>
  <c r="K103" i="44"/>
  <c r="K104" i="44"/>
  <c r="K105" i="44"/>
  <c r="K106" i="44"/>
  <c r="K107" i="44"/>
  <c r="K108" i="44"/>
  <c r="K8" i="44"/>
  <c r="K116" i="44"/>
  <c r="K117" i="44"/>
  <c r="K118" i="44"/>
  <c r="K119" i="44"/>
  <c r="K115" i="44"/>
  <c r="K127" i="44"/>
  <c r="K128" i="44"/>
  <c r="K126" i="44"/>
  <c r="K142" i="44"/>
  <c r="K143" i="44"/>
  <c r="K141" i="44"/>
  <c r="I57" i="43"/>
  <c r="J57" i="43"/>
  <c r="K57" i="43"/>
  <c r="L57" i="43"/>
  <c r="M57" i="43"/>
  <c r="N57" i="43"/>
  <c r="O57" i="43"/>
  <c r="P57" i="43"/>
  <c r="Q57" i="43"/>
  <c r="R57" i="43"/>
  <c r="S57" i="43"/>
  <c r="T57" i="43"/>
  <c r="U57" i="43"/>
  <c r="V57" i="43"/>
  <c r="W57" i="43"/>
  <c r="W61" i="43" s="1"/>
  <c r="X57" i="43"/>
  <c r="Y57" i="43"/>
  <c r="Z57" i="43"/>
  <c r="AA57" i="43"/>
  <c r="I58" i="43"/>
  <c r="I60" i="43" s="1"/>
  <c r="I62" i="43" s="1"/>
  <c r="J58" i="43"/>
  <c r="J60" i="43" s="1"/>
  <c r="K58" i="43"/>
  <c r="K60" i="43"/>
  <c r="L58" i="43"/>
  <c r="L60" i="43"/>
  <c r="M58" i="43"/>
  <c r="M60" i="43" s="1"/>
  <c r="M62" i="43" s="1"/>
  <c r="N58" i="43"/>
  <c r="N60" i="43"/>
  <c r="O58" i="43"/>
  <c r="O60" i="43"/>
  <c r="P58" i="43"/>
  <c r="P60" i="43" s="1"/>
  <c r="Q58" i="43"/>
  <c r="Q60" i="43"/>
  <c r="R58" i="43"/>
  <c r="R60" i="43"/>
  <c r="S58" i="43"/>
  <c r="S60" i="43"/>
  <c r="T58" i="43"/>
  <c r="T60" i="43" s="1"/>
  <c r="T62" i="43" s="1"/>
  <c r="U58" i="43"/>
  <c r="U60" i="43" s="1"/>
  <c r="U62" i="43" s="1"/>
  <c r="V58" i="43"/>
  <c r="V60" i="43" s="1"/>
  <c r="V62" i="43" s="1"/>
  <c r="W58" i="43"/>
  <c r="W60" i="43" s="1"/>
  <c r="W62" i="43" s="1"/>
  <c r="X58" i="43"/>
  <c r="X60" i="43"/>
  <c r="Y58" i="43"/>
  <c r="Y60" i="43"/>
  <c r="Z58" i="43"/>
  <c r="Z60" i="43"/>
  <c r="AA58" i="43"/>
  <c r="AA60" i="43" s="1"/>
  <c r="I59" i="43"/>
  <c r="I61" i="43"/>
  <c r="J59" i="43"/>
  <c r="J61" i="43" s="1"/>
  <c r="K59" i="43"/>
  <c r="L59" i="43"/>
  <c r="M59" i="43"/>
  <c r="N59" i="43"/>
  <c r="N61" i="43" s="1"/>
  <c r="O59" i="43"/>
  <c r="P59" i="43"/>
  <c r="P61" i="43" s="1"/>
  <c r="Q59" i="43"/>
  <c r="R59" i="43"/>
  <c r="S59" i="43"/>
  <c r="T59" i="43"/>
  <c r="T61" i="43" s="1"/>
  <c r="U59" i="43"/>
  <c r="V59" i="43"/>
  <c r="W59" i="43"/>
  <c r="X59" i="43"/>
  <c r="Y59" i="43"/>
  <c r="Z59" i="43"/>
  <c r="Z61" i="43" s="1"/>
  <c r="AA59" i="43"/>
  <c r="I29" i="43"/>
  <c r="I31" i="43" s="1"/>
  <c r="J29" i="43"/>
  <c r="J31" i="43" s="1"/>
  <c r="K29" i="43"/>
  <c r="K31" i="43"/>
  <c r="L29" i="43"/>
  <c r="L31" i="43"/>
  <c r="M29" i="43"/>
  <c r="M31" i="43" s="1"/>
  <c r="N29" i="43"/>
  <c r="N31" i="43" s="1"/>
  <c r="N38" i="43" s="1"/>
  <c r="N39" i="43" s="1"/>
  <c r="O29" i="43"/>
  <c r="O31" i="43"/>
  <c r="O40" i="43" s="1"/>
  <c r="P29" i="43"/>
  <c r="P31" i="43"/>
  <c r="Q29" i="43"/>
  <c r="Q31" i="43" s="1"/>
  <c r="R29" i="43"/>
  <c r="R31" i="43" s="1"/>
  <c r="S29" i="43"/>
  <c r="S31" i="43" s="1"/>
  <c r="T29" i="43"/>
  <c r="T31" i="43" s="1"/>
  <c r="U29" i="43"/>
  <c r="U31" i="43"/>
  <c r="V29" i="43"/>
  <c r="V31" i="43"/>
  <c r="W29" i="43"/>
  <c r="W31" i="43" s="1"/>
  <c r="X29" i="43"/>
  <c r="X31" i="43" s="1"/>
  <c r="Y29" i="43"/>
  <c r="Y31" i="43"/>
  <c r="Z29" i="43"/>
  <c r="Z31" i="43"/>
  <c r="Z38" i="43"/>
  <c r="Z39" i="43" s="1"/>
  <c r="AA29" i="43"/>
  <c r="AA31" i="43" s="1"/>
  <c r="I34" i="43"/>
  <c r="J34" i="43"/>
  <c r="K34" i="43"/>
  <c r="L34" i="43"/>
  <c r="M34" i="43"/>
  <c r="N34" i="43"/>
  <c r="O34" i="43"/>
  <c r="P34" i="43"/>
  <c r="Q34" i="43"/>
  <c r="R34" i="43"/>
  <c r="S34" i="43"/>
  <c r="T34" i="43"/>
  <c r="U34" i="43"/>
  <c r="V34" i="43"/>
  <c r="W34" i="43"/>
  <c r="X34" i="43"/>
  <c r="Y34" i="43"/>
  <c r="Z34" i="43"/>
  <c r="AA34" i="43"/>
  <c r="H34" i="43"/>
  <c r="H29" i="43"/>
  <c r="H31" i="43"/>
  <c r="H38" i="43"/>
  <c r="I9" i="43"/>
  <c r="I11" i="43"/>
  <c r="J9" i="43"/>
  <c r="J11" i="43"/>
  <c r="K9" i="43"/>
  <c r="K11" i="43" s="1"/>
  <c r="K66" i="43" s="1"/>
  <c r="K68" i="43" s="1"/>
  <c r="L9" i="43"/>
  <c r="L11" i="43"/>
  <c r="M9" i="43"/>
  <c r="M11" i="43"/>
  <c r="N9" i="43"/>
  <c r="N11" i="43" s="1"/>
  <c r="O9" i="43"/>
  <c r="O11" i="43"/>
  <c r="O66" i="43" s="1"/>
  <c r="O68" i="43" s="1"/>
  <c r="P9" i="43"/>
  <c r="P11" i="43"/>
  <c r="Q9" i="43"/>
  <c r="Q11" i="43" s="1"/>
  <c r="R9" i="43"/>
  <c r="R11" i="43"/>
  <c r="S9" i="43"/>
  <c r="S11" i="43"/>
  <c r="T9" i="43"/>
  <c r="T11" i="43" s="1"/>
  <c r="U9" i="43"/>
  <c r="U11" i="43"/>
  <c r="U66" i="43" s="1"/>
  <c r="U68" i="43" s="1"/>
  <c r="V9" i="43"/>
  <c r="V11" i="43"/>
  <c r="W9" i="43"/>
  <c r="W11" i="43" s="1"/>
  <c r="W66" i="43" s="1"/>
  <c r="W68" i="43" s="1"/>
  <c r="X9" i="43"/>
  <c r="X11" i="43"/>
  <c r="X18" i="43" s="1"/>
  <c r="X19" i="43" s="1"/>
  <c r="Y9" i="43"/>
  <c r="Y11" i="43" s="1"/>
  <c r="Z9" i="43"/>
  <c r="Z11" i="43"/>
  <c r="AA9" i="43"/>
  <c r="AA11" i="43"/>
  <c r="I14" i="43"/>
  <c r="J14" i="43"/>
  <c r="K14" i="43"/>
  <c r="L14" i="43"/>
  <c r="M14" i="43"/>
  <c r="N14" i="43"/>
  <c r="O14" i="43"/>
  <c r="P14" i="43"/>
  <c r="Q14" i="43"/>
  <c r="R14" i="43"/>
  <c r="S14" i="43"/>
  <c r="T14" i="43"/>
  <c r="U14" i="43"/>
  <c r="V14" i="43"/>
  <c r="W14" i="43"/>
  <c r="X14" i="43"/>
  <c r="Y14" i="43"/>
  <c r="Z14" i="43"/>
  <c r="AA14" i="43"/>
  <c r="H14" i="43"/>
  <c r="K82" i="42"/>
  <c r="K83" i="42"/>
  <c r="K81" i="42"/>
  <c r="K67" i="42"/>
  <c r="K68" i="42"/>
  <c r="K66" i="42"/>
  <c r="K56" i="42"/>
  <c r="K57" i="42"/>
  <c r="K58" i="42"/>
  <c r="K59" i="42"/>
  <c r="K55" i="42"/>
  <c r="K9" i="42"/>
  <c r="K10" i="42"/>
  <c r="K11" i="42"/>
  <c r="K12" i="42"/>
  <c r="K13" i="42"/>
  <c r="K14" i="42"/>
  <c r="K15" i="42"/>
  <c r="K16" i="42"/>
  <c r="K17" i="42"/>
  <c r="K18" i="42"/>
  <c r="K19" i="42"/>
  <c r="K20" i="42"/>
  <c r="K21" i="42"/>
  <c r="K22" i="42"/>
  <c r="K23" i="42"/>
  <c r="K24" i="42"/>
  <c r="K25" i="42"/>
  <c r="K26" i="42"/>
  <c r="K27" i="42"/>
  <c r="K28" i="42"/>
  <c r="K29" i="42"/>
  <c r="K30" i="42"/>
  <c r="K31" i="42"/>
  <c r="K32" i="42"/>
  <c r="K33" i="42"/>
  <c r="K34" i="42"/>
  <c r="K35" i="42"/>
  <c r="K36" i="42"/>
  <c r="K37" i="42"/>
  <c r="K38" i="42"/>
  <c r="K39" i="42"/>
  <c r="K40" i="42"/>
  <c r="K41" i="42"/>
  <c r="K42" i="42"/>
  <c r="K43" i="42"/>
  <c r="K44" i="42"/>
  <c r="K45" i="42"/>
  <c r="K46" i="42"/>
  <c r="K47" i="42"/>
  <c r="K48" i="42"/>
  <c r="K8" i="42"/>
  <c r="K142" i="40"/>
  <c r="K143" i="40"/>
  <c r="K127" i="40"/>
  <c r="K128" i="40"/>
  <c r="K126" i="40"/>
  <c r="K119" i="40"/>
  <c r="K118" i="40"/>
  <c r="K117" i="40"/>
  <c r="K116" i="40"/>
  <c r="K9" i="40"/>
  <c r="K10" i="40"/>
  <c r="K11" i="40"/>
  <c r="K12" i="40"/>
  <c r="K13" i="40"/>
  <c r="K14" i="40"/>
  <c r="K15" i="40"/>
  <c r="K16" i="40"/>
  <c r="K17" i="40"/>
  <c r="K18" i="40"/>
  <c r="K19" i="40"/>
  <c r="K20" i="40"/>
  <c r="K22" i="40"/>
  <c r="K23" i="40"/>
  <c r="K24" i="40"/>
  <c r="K25" i="40"/>
  <c r="K26" i="40"/>
  <c r="K27" i="40"/>
  <c r="K28" i="40"/>
  <c r="K29" i="40"/>
  <c r="K30" i="40"/>
  <c r="K31" i="40"/>
  <c r="K32" i="40"/>
  <c r="K33" i="40"/>
  <c r="K34" i="40"/>
  <c r="K35" i="40"/>
  <c r="K36" i="40"/>
  <c r="K37" i="40"/>
  <c r="K38" i="40"/>
  <c r="K39" i="40"/>
  <c r="K40" i="40"/>
  <c r="K42" i="40"/>
  <c r="K43" i="40"/>
  <c r="K44" i="40"/>
  <c r="K45" i="40"/>
  <c r="K46" i="40"/>
  <c r="K47" i="40"/>
  <c r="K48" i="40"/>
  <c r="K49" i="40"/>
  <c r="K50" i="40"/>
  <c r="K51" i="40"/>
  <c r="K52" i="40"/>
  <c r="K53" i="40"/>
  <c r="K54" i="40"/>
  <c r="K55" i="40"/>
  <c r="K56" i="40"/>
  <c r="K57" i="40"/>
  <c r="K58" i="40"/>
  <c r="K59" i="40"/>
  <c r="K60" i="40"/>
  <c r="K61" i="40"/>
  <c r="K63" i="40"/>
  <c r="K64" i="40"/>
  <c r="K65" i="40"/>
  <c r="K66" i="40"/>
  <c r="K67" i="40"/>
  <c r="K68" i="40"/>
  <c r="K69" i="40"/>
  <c r="K70" i="40"/>
  <c r="K71" i="40"/>
  <c r="K73" i="40"/>
  <c r="K74" i="40"/>
  <c r="K75" i="40"/>
  <c r="K76" i="40"/>
  <c r="K77" i="40"/>
  <c r="K78" i="40"/>
  <c r="K79" i="40"/>
  <c r="K80" i="40"/>
  <c r="K81" i="40"/>
  <c r="K82" i="40"/>
  <c r="K84" i="40"/>
  <c r="K85" i="40"/>
  <c r="K86" i="40"/>
  <c r="K87" i="40"/>
  <c r="K88" i="40"/>
  <c r="K89" i="40"/>
  <c r="K90" i="40"/>
  <c r="K91" i="40"/>
  <c r="K92" i="40"/>
  <c r="K93" i="40"/>
  <c r="K94" i="40"/>
  <c r="K96" i="40"/>
  <c r="K97" i="40"/>
  <c r="K98" i="40"/>
  <c r="K99" i="40"/>
  <c r="K100" i="40"/>
  <c r="K101" i="40"/>
  <c r="K102" i="40"/>
  <c r="K103" i="40"/>
  <c r="K104" i="40"/>
  <c r="K105" i="40"/>
  <c r="K106" i="40"/>
  <c r="K108" i="40"/>
  <c r="D27" i="8" s="1"/>
  <c r="K8" i="40"/>
  <c r="I55" i="41"/>
  <c r="J55" i="41"/>
  <c r="K55" i="41"/>
  <c r="L55" i="41"/>
  <c r="M55" i="41"/>
  <c r="M59" i="41" s="1"/>
  <c r="N55" i="41"/>
  <c r="N59" i="41"/>
  <c r="O55" i="41"/>
  <c r="P55" i="41"/>
  <c r="Q55" i="41"/>
  <c r="R55" i="41"/>
  <c r="S55" i="41"/>
  <c r="T55" i="41"/>
  <c r="U55" i="41"/>
  <c r="V55" i="41"/>
  <c r="W55" i="41"/>
  <c r="X55" i="41"/>
  <c r="Y55" i="41"/>
  <c r="Z55" i="41"/>
  <c r="AA55" i="41"/>
  <c r="AB55" i="41"/>
  <c r="AB59" i="41" s="1"/>
  <c r="AC55" i="41"/>
  <c r="AD55" i="41"/>
  <c r="AE55" i="41"/>
  <c r="AF55" i="41"/>
  <c r="AG55" i="41"/>
  <c r="AH55" i="41"/>
  <c r="AI55" i="41"/>
  <c r="AJ55" i="41"/>
  <c r="AK55" i="41"/>
  <c r="AL55" i="41"/>
  <c r="AM55" i="41"/>
  <c r="AN55" i="41"/>
  <c r="AO55" i="41"/>
  <c r="AP55" i="41"/>
  <c r="AQ55" i="41"/>
  <c r="AR55" i="41"/>
  <c r="AS55" i="41"/>
  <c r="AT55" i="41"/>
  <c r="AU55" i="41"/>
  <c r="AU59" i="41" s="1"/>
  <c r="AV55" i="41"/>
  <c r="AV59" i="41"/>
  <c r="AW55" i="41"/>
  <c r="AX55" i="41"/>
  <c r="AX59" i="41"/>
  <c r="AY55" i="41"/>
  <c r="AZ55" i="41"/>
  <c r="BA55" i="41"/>
  <c r="BB55" i="41"/>
  <c r="BC55" i="41"/>
  <c r="BD55" i="41"/>
  <c r="BE55" i="41"/>
  <c r="I56" i="41"/>
  <c r="I58" i="41" s="1"/>
  <c r="J56" i="41"/>
  <c r="J58" i="41" s="1"/>
  <c r="J60" i="41" s="1"/>
  <c r="K56" i="41"/>
  <c r="K58" i="41" s="1"/>
  <c r="K60" i="41" s="1"/>
  <c r="L56" i="41"/>
  <c r="L58" i="41" s="1"/>
  <c r="M56" i="41"/>
  <c r="M58" i="41" s="1"/>
  <c r="N56" i="41"/>
  <c r="N58" i="41"/>
  <c r="O56" i="41"/>
  <c r="O58" i="41"/>
  <c r="O60" i="41" s="1"/>
  <c r="P56" i="41"/>
  <c r="P58" i="41" s="1"/>
  <c r="Q56" i="41"/>
  <c r="Q58" i="41"/>
  <c r="R56" i="41"/>
  <c r="R58" i="41"/>
  <c r="R60" i="41" s="1"/>
  <c r="S56" i="41"/>
  <c r="S58" i="41"/>
  <c r="T56" i="41"/>
  <c r="T58" i="41" s="1"/>
  <c r="T60" i="41" s="1"/>
  <c r="U56" i="41"/>
  <c r="U58" i="41" s="1"/>
  <c r="U60" i="41" s="1"/>
  <c r="V56" i="41"/>
  <c r="V58" i="41" s="1"/>
  <c r="V60" i="41" s="1"/>
  <c r="W56" i="41"/>
  <c r="W58" i="41"/>
  <c r="X56" i="41"/>
  <c r="X58" i="41" s="1"/>
  <c r="Y56" i="41"/>
  <c r="Y58" i="41" s="1"/>
  <c r="Y60" i="41" s="1"/>
  <c r="Z56" i="41"/>
  <c r="Z58" i="41"/>
  <c r="AA56" i="41"/>
  <c r="AB56" i="41"/>
  <c r="AB58" i="41"/>
  <c r="AC56" i="41"/>
  <c r="AC58" i="41"/>
  <c r="AD56" i="41"/>
  <c r="AD58" i="41"/>
  <c r="AE56" i="41"/>
  <c r="AE58" i="41"/>
  <c r="AF56" i="41"/>
  <c r="AF58" i="41"/>
  <c r="AF60" i="41" s="1"/>
  <c r="AG56" i="41"/>
  <c r="AG58" i="41"/>
  <c r="AH56" i="41"/>
  <c r="AH58" i="41" s="1"/>
  <c r="AI56" i="41"/>
  <c r="AI58" i="41"/>
  <c r="AI60" i="41" s="1"/>
  <c r="AJ56" i="41"/>
  <c r="AJ58" i="41" s="1"/>
  <c r="AJ60" i="41" s="1"/>
  <c r="AK56" i="41"/>
  <c r="AK58" i="41" s="1"/>
  <c r="AL56" i="41"/>
  <c r="AL58" i="41"/>
  <c r="AM56" i="41"/>
  <c r="AM58" i="41" s="1"/>
  <c r="AN56" i="41"/>
  <c r="AN58" i="41"/>
  <c r="AO56" i="41"/>
  <c r="AO58" i="41" s="1"/>
  <c r="AP56" i="41"/>
  <c r="AP58" i="41"/>
  <c r="AQ56" i="41"/>
  <c r="AQ58" i="41"/>
  <c r="AQ60" i="41" s="1"/>
  <c r="AR56" i="41"/>
  <c r="AR58" i="41"/>
  <c r="AR60" i="41" s="1"/>
  <c r="AS56" i="41"/>
  <c r="AS58" i="41" s="1"/>
  <c r="AS60" i="41" s="1"/>
  <c r="AT56" i="41"/>
  <c r="AT58" i="41"/>
  <c r="AT60" i="41" s="1"/>
  <c r="AU56" i="41"/>
  <c r="AU58" i="41"/>
  <c r="AV56" i="41"/>
  <c r="AV58" i="41" s="1"/>
  <c r="AV60" i="41" s="1"/>
  <c r="AW56" i="41"/>
  <c r="AW58" i="41"/>
  <c r="AX56" i="41"/>
  <c r="AX58" i="41"/>
  <c r="AX60" i="41" s="1"/>
  <c r="AY56" i="41"/>
  <c r="AY58" i="41"/>
  <c r="AZ56" i="41"/>
  <c r="AZ58" i="41" s="1"/>
  <c r="BA56" i="41"/>
  <c r="BA58" i="41" s="1"/>
  <c r="BB56" i="41"/>
  <c r="BB58" i="41" s="1"/>
  <c r="BB60" i="41" s="1"/>
  <c r="BC56" i="41"/>
  <c r="BC58" i="41"/>
  <c r="BD56" i="41"/>
  <c r="BD58" i="41" s="1"/>
  <c r="BD60" i="41" s="1"/>
  <c r="BE56" i="41"/>
  <c r="BE58" i="41"/>
  <c r="I57" i="41"/>
  <c r="J57" i="41"/>
  <c r="K57" i="41"/>
  <c r="L57" i="41"/>
  <c r="L59" i="41" s="1"/>
  <c r="M57" i="41"/>
  <c r="N57" i="41"/>
  <c r="O57" i="41"/>
  <c r="O59" i="41"/>
  <c r="P57" i="41"/>
  <c r="P59" i="41" s="1"/>
  <c r="Q57" i="41"/>
  <c r="Q59" i="41" s="1"/>
  <c r="R57" i="41"/>
  <c r="S57" i="41"/>
  <c r="T57" i="41"/>
  <c r="T59" i="41"/>
  <c r="U57" i="41"/>
  <c r="V57" i="41"/>
  <c r="W57" i="41"/>
  <c r="W59" i="41" s="1"/>
  <c r="X57" i="41"/>
  <c r="Y57" i="41"/>
  <c r="Z57" i="41"/>
  <c r="Z59" i="41" s="1"/>
  <c r="Z60" i="41" s="1"/>
  <c r="AA57" i="41"/>
  <c r="AB57" i="41"/>
  <c r="AC57" i="41"/>
  <c r="AC59" i="41" s="1"/>
  <c r="AD57" i="41"/>
  <c r="AD59" i="41" s="1"/>
  <c r="AE57" i="41"/>
  <c r="AE59" i="41"/>
  <c r="AF57" i="41"/>
  <c r="AG57" i="41"/>
  <c r="AH57" i="41"/>
  <c r="AI57" i="41"/>
  <c r="AJ57" i="41"/>
  <c r="AJ59" i="41"/>
  <c r="AK57" i="41"/>
  <c r="AL57" i="41"/>
  <c r="AL59" i="41" s="1"/>
  <c r="AM57" i="41"/>
  <c r="AM59" i="41"/>
  <c r="AN57" i="41"/>
  <c r="AO57" i="41"/>
  <c r="AO59" i="41" s="1"/>
  <c r="AP57" i="41"/>
  <c r="AP59" i="41" s="1"/>
  <c r="AP60" i="41" s="1"/>
  <c r="AQ57" i="41"/>
  <c r="AR57" i="41"/>
  <c r="AS57" i="41"/>
  <c r="AT57" i="41"/>
  <c r="AU57" i="41"/>
  <c r="AV57" i="41"/>
  <c r="AW57" i="41"/>
  <c r="AW59" i="41"/>
  <c r="AX57" i="41"/>
  <c r="AY57" i="41"/>
  <c r="AY59" i="41"/>
  <c r="AY60" i="41" s="1"/>
  <c r="AZ57" i="41"/>
  <c r="AZ59" i="41" s="1"/>
  <c r="BA57" i="41"/>
  <c r="BA59" i="41" s="1"/>
  <c r="BB57" i="41"/>
  <c r="BB59" i="41" s="1"/>
  <c r="BC57" i="41"/>
  <c r="BD57" i="41"/>
  <c r="BE57" i="41"/>
  <c r="AA58" i="41"/>
  <c r="AA60" i="41" s="1"/>
  <c r="H32" i="41"/>
  <c r="H29" i="41"/>
  <c r="Y36" i="47"/>
  <c r="BC61" i="45"/>
  <c r="AE61" i="45"/>
  <c r="BA61" i="45"/>
  <c r="AO61" i="45"/>
  <c r="AO62" i="45" s="1"/>
  <c r="Y34" i="53"/>
  <c r="Y41" i="53" s="1"/>
  <c r="Y42" i="53" s="1"/>
  <c r="W18" i="47"/>
  <c r="Y57" i="47"/>
  <c r="P34" i="53"/>
  <c r="BC20" i="45"/>
  <c r="AI20" i="45"/>
  <c r="W20" i="45"/>
  <c r="BD61" i="45"/>
  <c r="BD62" i="45"/>
  <c r="AZ61" i="45"/>
  <c r="AV61" i="45"/>
  <c r="AN61" i="45"/>
  <c r="AJ61" i="45"/>
  <c r="AJ62" i="45" s="1"/>
  <c r="AF61" i="45"/>
  <c r="AF62" i="45"/>
  <c r="X61" i="45"/>
  <c r="X62" i="45" s="1"/>
  <c r="T61" i="45"/>
  <c r="P61" i="45"/>
  <c r="P62" i="45"/>
  <c r="X61" i="51"/>
  <c r="X60" i="53"/>
  <c r="X62" i="53"/>
  <c r="T60" i="53"/>
  <c r="T62" i="53" s="1"/>
  <c r="P60" i="53"/>
  <c r="P62" i="53" s="1"/>
  <c r="U55" i="53"/>
  <c r="Q55" i="53"/>
  <c r="Q56" i="53"/>
  <c r="U61" i="43"/>
  <c r="AC61" i="45"/>
  <c r="M61" i="45"/>
  <c r="M62" i="45"/>
  <c r="AA17" i="53"/>
  <c r="S17" i="53"/>
  <c r="K17" i="53"/>
  <c r="T55" i="53"/>
  <c r="T56" i="53" s="1"/>
  <c r="L55" i="53"/>
  <c r="L47" i="51"/>
  <c r="Y61" i="51"/>
  <c r="Y62" i="51" s="1"/>
  <c r="U61" i="51"/>
  <c r="U62" i="51" s="1"/>
  <c r="Q61" i="51"/>
  <c r="Q62" i="51" s="1"/>
  <c r="M61" i="51"/>
  <c r="M62" i="51"/>
  <c r="I61" i="51"/>
  <c r="AA55" i="53"/>
  <c r="S55" i="53"/>
  <c r="K55" i="53"/>
  <c r="BD59" i="41"/>
  <c r="AR59" i="41"/>
  <c r="AN59" i="41"/>
  <c r="AN60" i="41"/>
  <c r="AF59" i="41"/>
  <c r="X59" i="41"/>
  <c r="AS61" i="45"/>
  <c r="AK61" i="45"/>
  <c r="U61" i="45"/>
  <c r="U62" i="45" s="1"/>
  <c r="Y55" i="53"/>
  <c r="I55" i="53"/>
  <c r="AT59" i="41"/>
  <c r="V59" i="41"/>
  <c r="J17" i="53"/>
  <c r="Y60" i="53"/>
  <c r="Y62" i="53" s="1"/>
  <c r="U60" i="53"/>
  <c r="U62" i="53" s="1"/>
  <c r="M60" i="53"/>
  <c r="M62" i="53" s="1"/>
  <c r="Q34" i="53"/>
  <c r="N60" i="41"/>
  <c r="I61" i="45"/>
  <c r="M36" i="47"/>
  <c r="W55" i="53"/>
  <c r="W56" i="53" s="1"/>
  <c r="O55" i="53"/>
  <c r="O56" i="53"/>
  <c r="M55" i="53"/>
  <c r="M56" i="53"/>
  <c r="AW40" i="45"/>
  <c r="I57" i="47"/>
  <c r="W17" i="53"/>
  <c r="O17" i="53"/>
  <c r="M61" i="43"/>
  <c r="Y34" i="47"/>
  <c r="Y35" i="47" s="1"/>
  <c r="U18" i="47"/>
  <c r="T34" i="53"/>
  <c r="AH59" i="41"/>
  <c r="R59" i="41"/>
  <c r="J59" i="41"/>
  <c r="O57" i="47"/>
  <c r="O58" i="47" s="1"/>
  <c r="AX61" i="45"/>
  <c r="R61" i="45"/>
  <c r="X55" i="53"/>
  <c r="X56" i="53" s="1"/>
  <c r="P55" i="53"/>
  <c r="P56" i="53"/>
  <c r="U16" i="47"/>
  <c r="U17" i="47"/>
  <c r="Y18" i="47"/>
  <c r="Q18" i="47"/>
  <c r="M18" i="47"/>
  <c r="I18" i="47"/>
  <c r="AH62" i="45"/>
  <c r="Z61" i="45"/>
  <c r="Z62" i="45"/>
  <c r="N61" i="45"/>
  <c r="U36" i="47"/>
  <c r="I36" i="47"/>
  <c r="V57" i="47"/>
  <c r="V58" i="47" s="1"/>
  <c r="R57" i="47"/>
  <c r="R58" i="47" s="1"/>
  <c r="J57" i="47"/>
  <c r="BE59" i="41"/>
  <c r="AS59" i="41"/>
  <c r="AK59" i="41"/>
  <c r="AG59" i="41"/>
  <c r="AG60" i="41" s="1"/>
  <c r="Y59" i="41"/>
  <c r="U59" i="41"/>
  <c r="I59" i="41"/>
  <c r="BC59" i="41"/>
  <c r="BC60" i="41"/>
  <c r="AQ59" i="41"/>
  <c r="AI59" i="41"/>
  <c r="AA59" i="41"/>
  <c r="S59" i="41"/>
  <c r="S60" i="41" s="1"/>
  <c r="AR40" i="45"/>
  <c r="U57" i="47"/>
  <c r="Q57" i="47"/>
  <c r="Q58" i="47"/>
  <c r="S57" i="47"/>
  <c r="T61" i="51"/>
  <c r="T62" i="51"/>
  <c r="P61" i="51"/>
  <c r="P62" i="51"/>
  <c r="L61" i="51"/>
  <c r="L62" i="51"/>
  <c r="AP38" i="45"/>
  <c r="AP39" i="45" s="1"/>
  <c r="AP41" i="45" s="1"/>
  <c r="Z38" i="45"/>
  <c r="Z39" i="45" s="1"/>
  <c r="Z41" i="45"/>
  <c r="V40" i="45"/>
  <c r="BB40" i="45"/>
  <c r="AY62" i="45"/>
  <c r="S62" i="45"/>
  <c r="X18" i="47"/>
  <c r="T18" i="47"/>
  <c r="P18" i="47"/>
  <c r="L18" i="47"/>
  <c r="L43" i="47"/>
  <c r="S34" i="53"/>
  <c r="S41" i="53"/>
  <c r="S57" i="53"/>
  <c r="K34" i="53"/>
  <c r="AA61" i="43"/>
  <c r="AA62" i="43" s="1"/>
  <c r="S61" i="43"/>
  <c r="S62" i="43" s="1"/>
  <c r="O61" i="43"/>
  <c r="O62" i="43"/>
  <c r="K61" i="43"/>
  <c r="K62" i="43"/>
  <c r="Y61" i="43"/>
  <c r="Y62" i="43"/>
  <c r="AH66" i="45"/>
  <c r="AH68" i="45"/>
  <c r="AP61" i="45"/>
  <c r="AL61" i="45"/>
  <c r="AD61" i="45"/>
  <c r="V61" i="45"/>
  <c r="V62" i="45"/>
  <c r="J61" i="45"/>
  <c r="AA57" i="47"/>
  <c r="AA58" i="47" s="1"/>
  <c r="T15" i="53"/>
  <c r="T16" i="53"/>
  <c r="K59" i="41"/>
  <c r="AD18" i="45"/>
  <c r="AD19" i="45" s="1"/>
  <c r="X36" i="47"/>
  <c r="X43" i="47"/>
  <c r="T36" i="47"/>
  <c r="P36" i="47"/>
  <c r="L36" i="47"/>
  <c r="AA61" i="51"/>
  <c r="AA62" i="51"/>
  <c r="S62" i="51"/>
  <c r="O61" i="51"/>
  <c r="O62" i="51" s="1"/>
  <c r="K61" i="51"/>
  <c r="K62" i="51" s="1"/>
  <c r="Z47" i="51"/>
  <c r="X47" i="51"/>
  <c r="X48" i="51" s="1"/>
  <c r="AN62" i="45"/>
  <c r="Z55" i="53"/>
  <c r="Z56" i="53" s="1"/>
  <c r="V55" i="53"/>
  <c r="V56" i="53"/>
  <c r="R55" i="53"/>
  <c r="R56" i="53" s="1"/>
  <c r="N55" i="53"/>
  <c r="N56" i="53" s="1"/>
  <c r="J55" i="53"/>
  <c r="J56" i="53" s="1"/>
  <c r="T40" i="45"/>
  <c r="AR61" i="45"/>
  <c r="AB61" i="45"/>
  <c r="AB62" i="45"/>
  <c r="Q36" i="47"/>
  <c r="Z61" i="51"/>
  <c r="Z62" i="51" s="1"/>
  <c r="V61" i="51"/>
  <c r="R61" i="51"/>
  <c r="R62" i="51" s="1"/>
  <c r="N61" i="51"/>
  <c r="N62" i="51"/>
  <c r="J62" i="51"/>
  <c r="X17" i="53"/>
  <c r="U34" i="53"/>
  <c r="M34" i="53"/>
  <c r="BE40" i="45"/>
  <c r="BE47" i="45" s="1"/>
  <c r="N40" i="45"/>
  <c r="P17" i="53"/>
  <c r="P41" i="53" s="1"/>
  <c r="P42" i="53"/>
  <c r="X15" i="53"/>
  <c r="X16" i="53"/>
  <c r="X18" i="53" s="1"/>
  <c r="P15" i="53"/>
  <c r="P16" i="53"/>
  <c r="P18" i="53" s="1"/>
  <c r="V35" i="53"/>
  <c r="X61" i="43"/>
  <c r="X62" i="43"/>
  <c r="L61" i="43"/>
  <c r="L62" i="43" s="1"/>
  <c r="V61" i="43"/>
  <c r="R61" i="43"/>
  <c r="BD20" i="45"/>
  <c r="BD47" i="45" s="1"/>
  <c r="AV20" i="45"/>
  <c r="T20" i="45"/>
  <c r="AW20" i="45"/>
  <c r="AW47" i="45" s="1"/>
  <c r="AW48" i="45"/>
  <c r="AS20" i="45"/>
  <c r="AG20" i="45"/>
  <c r="Q20" i="45"/>
  <c r="M20" i="45"/>
  <c r="AD40" i="45"/>
  <c r="H36" i="47"/>
  <c r="O36" i="47"/>
  <c r="M57" i="47"/>
  <c r="M58" i="47"/>
  <c r="BD40" i="45"/>
  <c r="BD38" i="45"/>
  <c r="BD39" i="45" s="1"/>
  <c r="BD41" i="45" s="1"/>
  <c r="AN38" i="45"/>
  <c r="AN39" i="45" s="1"/>
  <c r="AN41" i="45" s="1"/>
  <c r="AF38" i="45"/>
  <c r="AF39" i="45"/>
  <c r="AF41" i="45" s="1"/>
  <c r="X40" i="45"/>
  <c r="X38" i="45"/>
  <c r="X39" i="45" s="1"/>
  <c r="X41" i="45" s="1"/>
  <c r="N40" i="43"/>
  <c r="BD66" i="45"/>
  <c r="BD68" i="45" s="1"/>
  <c r="AV18" i="45"/>
  <c r="AV19" i="45" s="1"/>
  <c r="AV21" i="45"/>
  <c r="AR20" i="45"/>
  <c r="AR47" i="45"/>
  <c r="AB66" i="45"/>
  <c r="AB68" i="45" s="1"/>
  <c r="AB20" i="45"/>
  <c r="X66" i="45"/>
  <c r="X68" i="45" s="1"/>
  <c r="T66" i="45"/>
  <c r="T68" i="45" s="1"/>
  <c r="T18" i="45"/>
  <c r="T19" i="45" s="1"/>
  <c r="AT38" i="45"/>
  <c r="AT39" i="45" s="1"/>
  <c r="AT41" i="45" s="1"/>
  <c r="AT40" i="45"/>
  <c r="O34" i="47"/>
  <c r="O35" i="47" s="1"/>
  <c r="O37" i="47" s="1"/>
  <c r="O41" i="47"/>
  <c r="O42" i="47" s="1"/>
  <c r="AA36" i="47"/>
  <c r="S36" i="47"/>
  <c r="Z17" i="53"/>
  <c r="AA56" i="53"/>
  <c r="S56" i="53"/>
  <c r="K56" i="53"/>
  <c r="W34" i="47"/>
  <c r="W35" i="47" s="1"/>
  <c r="W37" i="47" s="1"/>
  <c r="W36" i="47"/>
  <c r="W43" i="47" s="1"/>
  <c r="N15" i="53"/>
  <c r="N16" i="53"/>
  <c r="N18" i="53" s="1"/>
  <c r="N39" i="53" s="1"/>
  <c r="N61" i="53" s="1"/>
  <c r="N17" i="53"/>
  <c r="J62" i="43"/>
  <c r="AN20" i="45"/>
  <c r="AJ18" i="45"/>
  <c r="AJ19" i="45"/>
  <c r="AJ21" i="45" s="1"/>
  <c r="P18" i="45"/>
  <c r="P19" i="45" s="1"/>
  <c r="P40" i="45"/>
  <c r="BA62" i="45"/>
  <c r="AB40" i="45"/>
  <c r="AB47" i="45" s="1"/>
  <c r="AB38" i="45"/>
  <c r="AB39" i="45" s="1"/>
  <c r="AB41" i="45"/>
  <c r="V15" i="53"/>
  <c r="V16" i="53" s="1"/>
  <c r="V18" i="53" s="1"/>
  <c r="V39" i="53" s="1"/>
  <c r="V17" i="53"/>
  <c r="R15" i="53"/>
  <c r="R16" i="53" s="1"/>
  <c r="R18" i="53" s="1"/>
  <c r="R39" i="53" s="1"/>
  <c r="R61" i="53" s="1"/>
  <c r="R17" i="53"/>
  <c r="AZ20" i="45"/>
  <c r="X20" i="45"/>
  <c r="X47" i="45" s="1"/>
  <c r="AB18" i="45"/>
  <c r="AB19" i="45"/>
  <c r="AB21" i="45" s="1"/>
  <c r="AB45" i="45" s="1"/>
  <c r="BB66" i="45"/>
  <c r="BB68" i="45" s="1"/>
  <c r="AL66" i="45"/>
  <c r="AL68" i="45"/>
  <c r="AL18" i="45"/>
  <c r="AL19" i="45"/>
  <c r="AL21" i="45" s="1"/>
  <c r="Z18" i="45"/>
  <c r="Z19" i="45" s="1"/>
  <c r="Z21" i="45" s="1"/>
  <c r="Z45" i="45" s="1"/>
  <c r="Z46" i="45" s="1"/>
  <c r="N66" i="45"/>
  <c r="N68" i="45"/>
  <c r="J66" i="45"/>
  <c r="J68" i="45" s="1"/>
  <c r="J18" i="45"/>
  <c r="J19" i="45"/>
  <c r="J21" i="45" s="1"/>
  <c r="AZ40" i="45"/>
  <c r="AZ47" i="45" s="1"/>
  <c r="T39" i="45"/>
  <c r="T41" i="45" s="1"/>
  <c r="BA38" i="45"/>
  <c r="BA39" i="45" s="1"/>
  <c r="BA41" i="45"/>
  <c r="BA40" i="45"/>
  <c r="BA47" i="45"/>
  <c r="BC62" i="45"/>
  <c r="AE62" i="45"/>
  <c r="O62" i="45"/>
  <c r="K62" i="45"/>
  <c r="AA18" i="47"/>
  <c r="AA16" i="47"/>
  <c r="AA17" i="47" s="1"/>
  <c r="AA19" i="47" s="1"/>
  <c r="AA41" i="47" s="1"/>
  <c r="S18" i="47"/>
  <c r="S43" i="47"/>
  <c r="S44" i="47" s="1"/>
  <c r="S16" i="47"/>
  <c r="S17" i="47" s="1"/>
  <c r="S19" i="47" s="1"/>
  <c r="S41" i="47" s="1"/>
  <c r="O16" i="47"/>
  <c r="O17" i="47"/>
  <c r="O19" i="47" s="1"/>
  <c r="O18" i="47"/>
  <c r="K18" i="47"/>
  <c r="K16" i="47"/>
  <c r="K17" i="47" s="1"/>
  <c r="K19" i="47" s="1"/>
  <c r="V47" i="51"/>
  <c r="V48" i="51"/>
  <c r="R47" i="51"/>
  <c r="R63" i="51"/>
  <c r="N48" i="51"/>
  <c r="W32" i="53"/>
  <c r="W33" i="53" s="1"/>
  <c r="W35" i="53"/>
  <c r="W34" i="53"/>
  <c r="W41" i="53" s="1"/>
  <c r="O32" i="53"/>
  <c r="O33" i="53"/>
  <c r="O35" i="53"/>
  <c r="O39" i="53" s="1"/>
  <c r="O34" i="53"/>
  <c r="P62" i="43"/>
  <c r="AX20" i="45"/>
  <c r="AT20" i="45"/>
  <c r="AT47" i="45"/>
  <c r="AP20" i="45"/>
  <c r="AP47" i="45"/>
  <c r="AP63" i="45"/>
  <c r="AP64" i="45" s="1"/>
  <c r="AL20" i="45"/>
  <c r="AH20" i="45"/>
  <c r="Z20" i="45"/>
  <c r="V20" i="45"/>
  <c r="V47" i="45"/>
  <c r="R20" i="45"/>
  <c r="R47" i="45" s="1"/>
  <c r="N20" i="45"/>
  <c r="J20" i="45"/>
  <c r="BC66" i="45"/>
  <c r="BC68" i="45" s="1"/>
  <c r="AQ66" i="45"/>
  <c r="AQ68" i="45"/>
  <c r="AM66" i="45"/>
  <c r="AM68" i="45" s="1"/>
  <c r="AI66" i="45"/>
  <c r="AI68" i="45" s="1"/>
  <c r="AE66" i="45"/>
  <c r="AE68" i="45" s="1"/>
  <c r="W68" i="45"/>
  <c r="S66" i="45"/>
  <c r="S68" i="45"/>
  <c r="K66" i="45"/>
  <c r="K68" i="45" s="1"/>
  <c r="AW62" i="45"/>
  <c r="L56" i="53"/>
  <c r="Z18" i="47"/>
  <c r="U56" i="53"/>
  <c r="I56" i="53"/>
  <c r="T62" i="45"/>
  <c r="X57" i="47"/>
  <c r="X58" i="47" s="1"/>
  <c r="T57" i="47"/>
  <c r="T58" i="47" s="1"/>
  <c r="P57" i="47"/>
  <c r="P58" i="47"/>
  <c r="L57" i="47"/>
  <c r="L58" i="47"/>
  <c r="P47" i="51"/>
  <c r="P63" i="51" s="1"/>
  <c r="Y57" i="53"/>
  <c r="U17" i="53"/>
  <c r="U41" i="53" s="1"/>
  <c r="U57" i="53" s="1"/>
  <c r="Q17" i="53"/>
  <c r="M17" i="53"/>
  <c r="M41" i="53" s="1"/>
  <c r="M42" i="53" s="1"/>
  <c r="I17" i="53"/>
  <c r="N35" i="53"/>
  <c r="Z34" i="53"/>
  <c r="V34" i="53"/>
  <c r="R34" i="53"/>
  <c r="N34" i="53"/>
  <c r="J34" i="53"/>
  <c r="J41" i="53" s="1"/>
  <c r="H60" i="53"/>
  <c r="T17" i="53"/>
  <c r="T41" i="53"/>
  <c r="L17" i="53"/>
  <c r="Y15" i="53"/>
  <c r="Y16" i="53" s="1"/>
  <c r="Y18" i="53" s="1"/>
  <c r="Y39" i="53" s="1"/>
  <c r="Y40" i="53" s="1"/>
  <c r="U15" i="53"/>
  <c r="U16" i="53"/>
  <c r="U18" i="53"/>
  <c r="Q15" i="53"/>
  <c r="Q16" i="53"/>
  <c r="Q18" i="53" s="1"/>
  <c r="M15" i="53"/>
  <c r="M16" i="53" s="1"/>
  <c r="M18" i="53" s="1"/>
  <c r="I15" i="53"/>
  <c r="I16" i="53"/>
  <c r="I18" i="53" s="1"/>
  <c r="AA60" i="53"/>
  <c r="AA62" i="53" s="1"/>
  <c r="W60" i="53"/>
  <c r="W62" i="53" s="1"/>
  <c r="S60" i="53"/>
  <c r="S62" i="53"/>
  <c r="O60" i="53"/>
  <c r="O62" i="53" s="1"/>
  <c r="K60" i="53"/>
  <c r="K62" i="53" s="1"/>
  <c r="J35" i="53"/>
  <c r="V40" i="43"/>
  <c r="V38" i="43"/>
  <c r="V39" i="43"/>
  <c r="V41" i="43"/>
  <c r="AU60" i="41"/>
  <c r="AM60" i="41"/>
  <c r="Z40" i="43"/>
  <c r="Y66" i="43"/>
  <c r="Y68" i="43" s="1"/>
  <c r="Q66" i="43"/>
  <c r="Q68" i="43"/>
  <c r="M66" i="43"/>
  <c r="M68" i="43" s="1"/>
  <c r="I66" i="43"/>
  <c r="I68" i="43" s="1"/>
  <c r="BD18" i="45"/>
  <c r="BD19" i="45" s="1"/>
  <c r="BD21" i="45" s="1"/>
  <c r="BD45" i="45" s="1"/>
  <c r="BD46" i="45" s="1"/>
  <c r="AI18" i="45"/>
  <c r="AI19" i="45"/>
  <c r="AI21" i="45" s="1"/>
  <c r="J20" i="43"/>
  <c r="R40" i="43"/>
  <c r="R47" i="43" s="1"/>
  <c r="R63" i="43" s="1"/>
  <c r="BE66" i="45"/>
  <c r="BE68" i="45" s="1"/>
  <c r="BE18" i="45"/>
  <c r="BE19" i="45"/>
  <c r="BE21" i="45"/>
  <c r="BA66" i="45"/>
  <c r="BA68" i="45"/>
  <c r="BA18" i="45"/>
  <c r="BA19" i="45" s="1"/>
  <c r="BA21" i="45" s="1"/>
  <c r="BA45" i="45" s="1"/>
  <c r="AW66" i="45"/>
  <c r="AW68" i="45" s="1"/>
  <c r="AW18" i="45"/>
  <c r="AW19" i="45" s="1"/>
  <c r="AW21" i="45" s="1"/>
  <c r="AS66" i="45"/>
  <c r="AS68" i="45" s="1"/>
  <c r="AS18" i="45"/>
  <c r="AS19" i="45"/>
  <c r="AS21" i="45" s="1"/>
  <c r="AO66" i="45"/>
  <c r="AO68" i="45" s="1"/>
  <c r="AO18" i="45"/>
  <c r="AO19" i="45" s="1"/>
  <c r="AO21" i="45" s="1"/>
  <c r="AK66" i="45"/>
  <c r="AK68" i="45"/>
  <c r="AG66" i="45"/>
  <c r="AG68" i="45"/>
  <c r="AG18" i="45"/>
  <c r="AG19" i="45" s="1"/>
  <c r="AG21" i="45" s="1"/>
  <c r="AC66" i="45"/>
  <c r="AC68" i="45"/>
  <c r="AC18" i="45"/>
  <c r="AC19" i="45" s="1"/>
  <c r="AC21" i="45" s="1"/>
  <c r="AC45" i="45" s="1"/>
  <c r="AC67" i="45" s="1"/>
  <c r="Y18" i="45"/>
  <c r="Y19" i="45" s="1"/>
  <c r="Y21" i="45" s="1"/>
  <c r="U66" i="45"/>
  <c r="U68" i="45"/>
  <c r="Q66" i="45"/>
  <c r="Q68" i="45" s="1"/>
  <c r="Q18" i="45"/>
  <c r="Q19" i="45" s="1"/>
  <c r="Q21" i="45" s="1"/>
  <c r="Q45" i="45" s="1"/>
  <c r="M66" i="45"/>
  <c r="M68" i="45"/>
  <c r="M18" i="45"/>
  <c r="M19" i="45" s="1"/>
  <c r="W60" i="41"/>
  <c r="Z36" i="47"/>
  <c r="Z43" i="47" s="1"/>
  <c r="Z44" i="47" s="1"/>
  <c r="V36" i="47"/>
  <c r="R36" i="47"/>
  <c r="N36" i="47"/>
  <c r="J36" i="47"/>
  <c r="V18" i="47"/>
  <c r="V43" i="47" s="1"/>
  <c r="R18" i="47"/>
  <c r="R43" i="47" s="1"/>
  <c r="N18" i="47"/>
  <c r="H40" i="45"/>
  <c r="H47" i="45" s="1"/>
  <c r="H48" i="45" s="1"/>
  <c r="AR41" i="45"/>
  <c r="AJ40" i="45"/>
  <c r="H18" i="47"/>
  <c r="H43" i="47" s="1"/>
  <c r="V37" i="47"/>
  <c r="H17" i="53"/>
  <c r="J58" i="47"/>
  <c r="AX62" i="45"/>
  <c r="AP62" i="45"/>
  <c r="R62" i="45"/>
  <c r="N62" i="45"/>
  <c r="J62" i="45"/>
  <c r="J41" i="47"/>
  <c r="J42" i="47"/>
  <c r="J63" i="47"/>
  <c r="L41" i="47"/>
  <c r="L63" i="47"/>
  <c r="I62" i="51"/>
  <c r="Z66" i="43"/>
  <c r="Z68" i="43" s="1"/>
  <c r="Z20" i="43"/>
  <c r="Z18" i="43"/>
  <c r="Z19" i="43"/>
  <c r="Z21" i="43" s="1"/>
  <c r="Z45" i="43" s="1"/>
  <c r="R66" i="43"/>
  <c r="R68" i="43" s="1"/>
  <c r="R20" i="43"/>
  <c r="R18" i="43"/>
  <c r="R19" i="43"/>
  <c r="R21" i="43" s="1"/>
  <c r="L40" i="43"/>
  <c r="L38" i="43"/>
  <c r="L39" i="43" s="1"/>
  <c r="L41" i="43" s="1"/>
  <c r="T18" i="43"/>
  <c r="T19" i="43" s="1"/>
  <c r="T21" i="43" s="1"/>
  <c r="T20" i="43"/>
  <c r="T66" i="43"/>
  <c r="T68" i="43" s="1"/>
  <c r="T40" i="43"/>
  <c r="T38" i="43"/>
  <c r="T39" i="43"/>
  <c r="T41" i="43" s="1"/>
  <c r="V20" i="43"/>
  <c r="V47" i="43" s="1"/>
  <c r="P38" i="43"/>
  <c r="P39" i="43" s="1"/>
  <c r="P41" i="43" s="1"/>
  <c r="P40" i="43"/>
  <c r="X20" i="43"/>
  <c r="BC40" i="45"/>
  <c r="BC47" i="45"/>
  <c r="BC38" i="45"/>
  <c r="BC39" i="45" s="1"/>
  <c r="BC41" i="45" s="1"/>
  <c r="AY40" i="45"/>
  <c r="AY38" i="45"/>
  <c r="AY39" i="45"/>
  <c r="AY41" i="45" s="1"/>
  <c r="AU40" i="45"/>
  <c r="AU38" i="45"/>
  <c r="AU39" i="45" s="1"/>
  <c r="AU41" i="45" s="1"/>
  <c r="AQ40" i="45"/>
  <c r="AQ47" i="45"/>
  <c r="AQ38" i="45"/>
  <c r="AQ39" i="45" s="1"/>
  <c r="AQ41" i="45" s="1"/>
  <c r="AM40" i="45"/>
  <c r="AM38" i="45"/>
  <c r="AM39" i="45" s="1"/>
  <c r="AM41" i="45" s="1"/>
  <c r="AI40" i="45"/>
  <c r="AI47" i="45"/>
  <c r="AI63" i="45" s="1"/>
  <c r="AI38" i="45"/>
  <c r="AI39" i="45" s="1"/>
  <c r="AI41" i="45" s="1"/>
  <c r="AE40" i="45"/>
  <c r="AE38" i="45"/>
  <c r="AE39" i="45"/>
  <c r="AE41" i="45"/>
  <c r="AA40" i="45"/>
  <c r="AA38" i="45"/>
  <c r="AA39" i="45" s="1"/>
  <c r="AA41" i="45" s="1"/>
  <c r="W40" i="45"/>
  <c r="W47" i="45" s="1"/>
  <c r="W38" i="45"/>
  <c r="W39" i="45" s="1"/>
  <c r="W41" i="45" s="1"/>
  <c r="S40" i="45"/>
  <c r="S38" i="45"/>
  <c r="S39" i="45" s="1"/>
  <c r="S41" i="45" s="1"/>
  <c r="O40" i="45"/>
  <c r="O38" i="45"/>
  <c r="O39" i="45" s="1"/>
  <c r="O41" i="45" s="1"/>
  <c r="K40" i="45"/>
  <c r="K38" i="45"/>
  <c r="K39" i="45" s="1"/>
  <c r="K41" i="45" s="1"/>
  <c r="I60" i="41"/>
  <c r="AS38" i="45"/>
  <c r="AS39" i="45" s="1"/>
  <c r="AS41" i="45" s="1"/>
  <c r="AS40" i="45"/>
  <c r="AO38" i="45"/>
  <c r="AO39" i="45" s="1"/>
  <c r="AO41" i="45" s="1"/>
  <c r="AO40" i="45"/>
  <c r="AO47" i="45"/>
  <c r="AK38" i="45"/>
  <c r="AK39" i="45"/>
  <c r="AK41" i="45" s="1"/>
  <c r="AK40" i="45"/>
  <c r="AG38" i="45"/>
  <c r="AG39" i="45" s="1"/>
  <c r="AG40" i="45"/>
  <c r="AG47" i="45"/>
  <c r="AG63" i="45" s="1"/>
  <c r="AG64" i="45" s="1"/>
  <c r="AC38" i="45"/>
  <c r="AC39" i="45" s="1"/>
  <c r="AC41" i="45" s="1"/>
  <c r="AC40" i="45"/>
  <c r="AC47" i="45" s="1"/>
  <c r="Y38" i="45"/>
  <c r="Y39" i="45"/>
  <c r="Y41" i="45" s="1"/>
  <c r="Y40" i="45"/>
  <c r="U38" i="45"/>
  <c r="U39" i="45" s="1"/>
  <c r="U41" i="45" s="1"/>
  <c r="U40" i="45"/>
  <c r="Q38" i="45"/>
  <c r="Q39" i="45"/>
  <c r="Q41" i="45" s="1"/>
  <c r="Q40" i="45"/>
  <c r="Q47" i="45" s="1"/>
  <c r="Q63" i="45" s="1"/>
  <c r="M38" i="45"/>
  <c r="M39" i="45" s="1"/>
  <c r="M41" i="45" s="1"/>
  <c r="M40" i="45"/>
  <c r="I38" i="45"/>
  <c r="I39" i="45" s="1"/>
  <c r="I41" i="45" s="1"/>
  <c r="I40" i="45"/>
  <c r="U43" i="47"/>
  <c r="Y62" i="47"/>
  <c r="Y64" i="47" s="1"/>
  <c r="U62" i="47"/>
  <c r="U64" i="47"/>
  <c r="Q62" i="47"/>
  <c r="Q64" i="47"/>
  <c r="M62" i="47"/>
  <c r="M64" i="47" s="1"/>
  <c r="I62" i="47"/>
  <c r="I64" i="47" s="1"/>
  <c r="H62" i="47"/>
  <c r="AA62" i="47"/>
  <c r="AA64" i="47" s="1"/>
  <c r="W62" i="47"/>
  <c r="W64" i="47" s="1"/>
  <c r="S62" i="47"/>
  <c r="S64" i="47" s="1"/>
  <c r="O62" i="47"/>
  <c r="O64" i="47"/>
  <c r="Z62" i="47"/>
  <c r="Z64" i="47" s="1"/>
  <c r="V62" i="47"/>
  <c r="V64" i="47" s="1"/>
  <c r="R62" i="47"/>
  <c r="R64" i="47" s="1"/>
  <c r="N62" i="47"/>
  <c r="N64" i="47"/>
  <c r="J62" i="47"/>
  <c r="J64" i="47" s="1"/>
  <c r="X62" i="47"/>
  <c r="X64" i="47" s="1"/>
  <c r="T62" i="47"/>
  <c r="T64" i="47" s="1"/>
  <c r="P62" i="47"/>
  <c r="P64" i="47"/>
  <c r="L62" i="47"/>
  <c r="L64" i="47" s="1"/>
  <c r="S35" i="53"/>
  <c r="S39" i="53" s="1"/>
  <c r="S58" i="47"/>
  <c r="Z18" i="53"/>
  <c r="J18" i="53"/>
  <c r="J39" i="53" s="1"/>
  <c r="Y35" i="53"/>
  <c r="U35" i="53"/>
  <c r="U39" i="53" s="1"/>
  <c r="U40" i="53" s="1"/>
  <c r="M35" i="53"/>
  <c r="Y58" i="47"/>
  <c r="U58" i="47"/>
  <c r="I58" i="47"/>
  <c r="X62" i="51"/>
  <c r="T18" i="53"/>
  <c r="P39" i="53"/>
  <c r="Z60" i="53"/>
  <c r="Z62" i="53" s="1"/>
  <c r="V60" i="53"/>
  <c r="V62" i="53" s="1"/>
  <c r="R60" i="53"/>
  <c r="R62" i="53"/>
  <c r="N60" i="53"/>
  <c r="N62" i="53"/>
  <c r="J60" i="53"/>
  <c r="J62" i="53" s="1"/>
  <c r="V62" i="51"/>
  <c r="H34" i="53"/>
  <c r="AA45" i="51"/>
  <c r="AA67" i="51" s="1"/>
  <c r="AA46" i="51"/>
  <c r="W45" i="51"/>
  <c r="W67" i="51"/>
  <c r="S45" i="51"/>
  <c r="S67" i="51" s="1"/>
  <c r="O45" i="51"/>
  <c r="O46" i="51" s="1"/>
  <c r="K45" i="51"/>
  <c r="K46" i="51"/>
  <c r="Y45" i="51"/>
  <c r="Y46" i="51"/>
  <c r="Q45" i="51"/>
  <c r="Q46" i="51" s="1"/>
  <c r="M45" i="51"/>
  <c r="M67" i="51" s="1"/>
  <c r="I45" i="51"/>
  <c r="I46" i="51" s="1"/>
  <c r="AA47" i="51"/>
  <c r="AA63" i="51" s="1"/>
  <c r="Y47" i="51"/>
  <c r="Y63" i="51"/>
  <c r="Y65" i="51" s="1"/>
  <c r="W47" i="51"/>
  <c r="W63" i="51"/>
  <c r="W64" i="51" s="1"/>
  <c r="W65" i="51" s="1"/>
  <c r="U47" i="51"/>
  <c r="U63" i="51" s="1"/>
  <c r="U64" i="51" s="1"/>
  <c r="S47" i="51"/>
  <c r="S48" i="51" s="1"/>
  <c r="S63" i="51"/>
  <c r="Q47" i="51"/>
  <c r="O47" i="51"/>
  <c r="O63" i="51" s="1"/>
  <c r="M47" i="51"/>
  <c r="M63" i="51" s="1"/>
  <c r="K47" i="51"/>
  <c r="K48" i="51"/>
  <c r="I47" i="51"/>
  <c r="I63" i="51"/>
  <c r="Z48" i="51"/>
  <c r="Z63" i="51"/>
  <c r="Z64" i="51"/>
  <c r="J48" i="51"/>
  <c r="J63" i="51"/>
  <c r="J65" i="51" s="1"/>
  <c r="P48" i="51"/>
  <c r="L48" i="51"/>
  <c r="L63" i="51"/>
  <c r="H63" i="51"/>
  <c r="H48" i="51"/>
  <c r="J18" i="43"/>
  <c r="J19" i="43" s="1"/>
  <c r="J21" i="43" s="1"/>
  <c r="I66" i="45"/>
  <c r="I68" i="45" s="1"/>
  <c r="I18" i="45"/>
  <c r="I19" i="45"/>
  <c r="I21" i="45" s="1"/>
  <c r="I20" i="45"/>
  <c r="I47" i="45" s="1"/>
  <c r="I48" i="45" s="1"/>
  <c r="P18" i="43"/>
  <c r="P19" i="43" s="1"/>
  <c r="P21" i="43" s="1"/>
  <c r="P20" i="43"/>
  <c r="P66" i="43"/>
  <c r="P68" i="43"/>
  <c r="N20" i="43"/>
  <c r="N66" i="43"/>
  <c r="N68" i="43" s="1"/>
  <c r="N18" i="43"/>
  <c r="N19" i="43"/>
  <c r="N21" i="43" s="1"/>
  <c r="L18" i="43"/>
  <c r="L19" i="43"/>
  <c r="L21" i="43" s="1"/>
  <c r="L45" i="43" s="1"/>
  <c r="L20" i="43"/>
  <c r="L47" i="43" s="1"/>
  <c r="L66" i="43"/>
  <c r="L68" i="43" s="1"/>
  <c r="J66" i="43"/>
  <c r="J68" i="43" s="1"/>
  <c r="K60" i="42"/>
  <c r="E40" i="8"/>
  <c r="H38" i="41"/>
  <c r="Z21" i="51"/>
  <c r="Z45" i="51" s="1"/>
  <c r="X21" i="51"/>
  <c r="X45" i="51"/>
  <c r="V21" i="51"/>
  <c r="V45" i="51"/>
  <c r="T21" i="51"/>
  <c r="T45" i="51" s="1"/>
  <c r="R21" i="51"/>
  <c r="R45" i="51" s="1"/>
  <c r="R46" i="51" s="1"/>
  <c r="P21" i="51"/>
  <c r="P45" i="51" s="1"/>
  <c r="L21" i="51"/>
  <c r="L45" i="51" s="1"/>
  <c r="J21" i="51"/>
  <c r="J45" i="51" s="1"/>
  <c r="Y19" i="47"/>
  <c r="W19" i="47"/>
  <c r="U19" i="47"/>
  <c r="Q19" i="47"/>
  <c r="M19" i="47"/>
  <c r="I19" i="47"/>
  <c r="AA37" i="47"/>
  <c r="Y37" i="47"/>
  <c r="U37" i="47"/>
  <c r="S37" i="47"/>
  <c r="Q37" i="47"/>
  <c r="M37" i="47"/>
  <c r="I37" i="47"/>
  <c r="AA38" i="43"/>
  <c r="AA39" i="43"/>
  <c r="AA41" i="43" s="1"/>
  <c r="Y38" i="43"/>
  <c r="Y39" i="43"/>
  <c r="Y41" i="43" s="1"/>
  <c r="Y40" i="43"/>
  <c r="W38" i="43"/>
  <c r="W39" i="43" s="1"/>
  <c r="W41" i="43"/>
  <c r="W40" i="43"/>
  <c r="U38" i="43"/>
  <c r="U39" i="43"/>
  <c r="U41" i="43"/>
  <c r="U40" i="43"/>
  <c r="S38" i="43"/>
  <c r="S39" i="43" s="1"/>
  <c r="S41" i="43" s="1"/>
  <c r="S40" i="43"/>
  <c r="Q38" i="43"/>
  <c r="Q39" i="43"/>
  <c r="Q41" i="43"/>
  <c r="Q40" i="43"/>
  <c r="O38" i="43"/>
  <c r="O39" i="43" s="1"/>
  <c r="O41" i="43" s="1"/>
  <c r="M38" i="43"/>
  <c r="M39" i="43" s="1"/>
  <c r="M41" i="43" s="1"/>
  <c r="M40" i="43"/>
  <c r="K38" i="43"/>
  <c r="K39" i="43"/>
  <c r="K41" i="43" s="1"/>
  <c r="K40" i="43"/>
  <c r="K47" i="43"/>
  <c r="K63" i="43" s="1"/>
  <c r="K65" i="43" s="1"/>
  <c r="I38" i="43"/>
  <c r="I39" i="43"/>
  <c r="I41" i="43" s="1"/>
  <c r="I40" i="43"/>
  <c r="I47" i="43" s="1"/>
  <c r="I63" i="43" s="1"/>
  <c r="Z41" i="43"/>
  <c r="H40" i="43"/>
  <c r="H39" i="43"/>
  <c r="H41" i="43" s="1"/>
  <c r="AA18" i="43"/>
  <c r="AA19" i="43"/>
  <c r="AA21" i="43" s="1"/>
  <c r="AA45" i="43" s="1"/>
  <c r="AA20" i="43"/>
  <c r="Y18" i="43"/>
  <c r="Y19" i="43"/>
  <c r="Y21" i="43" s="1"/>
  <c r="Y20" i="43"/>
  <c r="W18" i="43"/>
  <c r="W19" i="43" s="1"/>
  <c r="W21" i="43" s="1"/>
  <c r="W45" i="43" s="1"/>
  <c r="W20" i="43"/>
  <c r="W47" i="43" s="1"/>
  <c r="U18" i="43"/>
  <c r="U19" i="43"/>
  <c r="U21" i="43" s="1"/>
  <c r="U20" i="43"/>
  <c r="U47" i="43"/>
  <c r="S18" i="43"/>
  <c r="S19" i="43"/>
  <c r="S21" i="43" s="1"/>
  <c r="S45" i="43" s="1"/>
  <c r="S20" i="43"/>
  <c r="S47" i="43" s="1"/>
  <c r="Q18" i="43"/>
  <c r="Q19" i="43"/>
  <c r="Q21" i="43" s="1"/>
  <c r="Q20" i="43"/>
  <c r="O18" i="43"/>
  <c r="O19" i="43" s="1"/>
  <c r="O21" i="43" s="1"/>
  <c r="O20" i="43"/>
  <c r="O47" i="43" s="1"/>
  <c r="O48" i="43" s="1"/>
  <c r="M18" i="43"/>
  <c r="M19" i="43" s="1"/>
  <c r="M21" i="43"/>
  <c r="M20" i="43"/>
  <c r="K18" i="43"/>
  <c r="K19" i="43"/>
  <c r="K21" i="43" s="1"/>
  <c r="K20" i="43"/>
  <c r="I18" i="43"/>
  <c r="I19" i="43" s="1"/>
  <c r="I21" i="43" s="1"/>
  <c r="I20" i="43"/>
  <c r="X21" i="43"/>
  <c r="I10" i="41"/>
  <c r="I17" i="41"/>
  <c r="I18" i="41" s="1"/>
  <c r="J10" i="41"/>
  <c r="J17" i="41"/>
  <c r="J18" i="41" s="1"/>
  <c r="J20" i="41" s="1"/>
  <c r="K10" i="41"/>
  <c r="L10" i="41"/>
  <c r="L17" i="41"/>
  <c r="L18" i="41" s="1"/>
  <c r="M10" i="41"/>
  <c r="N10" i="41"/>
  <c r="N20" i="41" s="1"/>
  <c r="N17" i="41"/>
  <c r="N18" i="41" s="1"/>
  <c r="O10" i="41"/>
  <c r="O17" i="41"/>
  <c r="O18" i="41" s="1"/>
  <c r="O20" i="41" s="1"/>
  <c r="P10" i="41"/>
  <c r="P17" i="41" s="1"/>
  <c r="P18" i="41" s="1"/>
  <c r="Q10" i="41"/>
  <c r="Q19" i="41"/>
  <c r="Q17" i="41"/>
  <c r="Q18" i="41" s="1"/>
  <c r="Q20" i="41" s="1"/>
  <c r="R10" i="41"/>
  <c r="S10" i="41"/>
  <c r="T10" i="41"/>
  <c r="T17" i="41"/>
  <c r="T18" i="41"/>
  <c r="T20" i="41" s="1"/>
  <c r="U10" i="41"/>
  <c r="U19" i="41" s="1"/>
  <c r="V10" i="41"/>
  <c r="V17" i="41"/>
  <c r="V18" i="41" s="1"/>
  <c r="V20" i="41" s="1"/>
  <c r="W10" i="41"/>
  <c r="X10" i="41"/>
  <c r="X17" i="41" s="1"/>
  <c r="X18" i="41"/>
  <c r="X20" i="41" s="1"/>
  <c r="Y10" i="41"/>
  <c r="Y17" i="41"/>
  <c r="Y18" i="41" s="1"/>
  <c r="Z10" i="41"/>
  <c r="Z17" i="41"/>
  <c r="Z18" i="41" s="1"/>
  <c r="Z20" i="41"/>
  <c r="AA10" i="41"/>
  <c r="AB10" i="41"/>
  <c r="AB17" i="41"/>
  <c r="AB18" i="41"/>
  <c r="AB20" i="41" s="1"/>
  <c r="AC10" i="41"/>
  <c r="AD10" i="41"/>
  <c r="AE10" i="41"/>
  <c r="AE17" i="41"/>
  <c r="AE18" i="41" s="1"/>
  <c r="AE20" i="41" s="1"/>
  <c r="AF10" i="41"/>
  <c r="AF17" i="41"/>
  <c r="AF18" i="41" s="1"/>
  <c r="AG10" i="41"/>
  <c r="AG17" i="41"/>
  <c r="AG18" i="41"/>
  <c r="AH10" i="41"/>
  <c r="AI10" i="41"/>
  <c r="AI17" i="41"/>
  <c r="AI18" i="41" s="1"/>
  <c r="AJ10" i="41"/>
  <c r="AJ17" i="41" s="1"/>
  <c r="AJ18" i="41" s="1"/>
  <c r="AJ20" i="41" s="1"/>
  <c r="AK10" i="41"/>
  <c r="AK17" i="41"/>
  <c r="AK18" i="41"/>
  <c r="AL10" i="41"/>
  <c r="AL17" i="41"/>
  <c r="AL18" i="41" s="1"/>
  <c r="AL20" i="41" s="1"/>
  <c r="AM10" i="41"/>
  <c r="AM17" i="41" s="1"/>
  <c r="AM18" i="41"/>
  <c r="AM20" i="41" s="1"/>
  <c r="AN10" i="41"/>
  <c r="AO10" i="41"/>
  <c r="AP10" i="41"/>
  <c r="AP17" i="41" s="1"/>
  <c r="AP18" i="41"/>
  <c r="AP20" i="41" s="1"/>
  <c r="AQ10" i="41"/>
  <c r="AQ19" i="41"/>
  <c r="AR10" i="41"/>
  <c r="AR17" i="41"/>
  <c r="AR18" i="41"/>
  <c r="AS10" i="41"/>
  <c r="AS17" i="41"/>
  <c r="AS18" i="41" s="1"/>
  <c r="AS20" i="41" s="1"/>
  <c r="AT10" i="41"/>
  <c r="AU10" i="41"/>
  <c r="AU17" i="41" s="1"/>
  <c r="AU18" i="41" s="1"/>
  <c r="AU20" i="41" s="1"/>
  <c r="AV10" i="41"/>
  <c r="AV17" i="41" s="1"/>
  <c r="AV18" i="41" s="1"/>
  <c r="AW10" i="41"/>
  <c r="AX10" i="41"/>
  <c r="AY10" i="41"/>
  <c r="AY17" i="41"/>
  <c r="AY18" i="41" s="1"/>
  <c r="AY20" i="41"/>
  <c r="AZ10" i="41"/>
  <c r="AZ17" i="41" s="1"/>
  <c r="AZ18" i="41" s="1"/>
  <c r="BA10" i="41"/>
  <c r="BA17" i="41"/>
  <c r="BA18" i="41"/>
  <c r="BA20" i="41" s="1"/>
  <c r="BB10" i="41"/>
  <c r="BC10" i="41"/>
  <c r="BC17" i="41"/>
  <c r="BC18" i="41"/>
  <c r="BD10" i="41"/>
  <c r="BE10" i="41"/>
  <c r="BE17" i="41"/>
  <c r="BE18" i="41" s="1"/>
  <c r="I13" i="41"/>
  <c r="J13" i="41"/>
  <c r="K13" i="41"/>
  <c r="L13" i="41"/>
  <c r="M13" i="41"/>
  <c r="N13" i="41"/>
  <c r="N19" i="41" s="1"/>
  <c r="O13" i="41"/>
  <c r="P13" i="41"/>
  <c r="Q13" i="41"/>
  <c r="R13" i="41"/>
  <c r="S13" i="41"/>
  <c r="T13" i="41"/>
  <c r="U13" i="41"/>
  <c r="V13" i="41"/>
  <c r="W13" i="41"/>
  <c r="X13" i="41"/>
  <c r="Y13" i="41"/>
  <c r="Z13" i="41"/>
  <c r="Z19" i="41"/>
  <c r="AA13" i="41"/>
  <c r="AB13" i="41"/>
  <c r="AB19" i="41" s="1"/>
  <c r="AC13" i="41"/>
  <c r="AD13" i="41"/>
  <c r="AE13" i="41"/>
  <c r="AF13" i="41"/>
  <c r="AG13" i="41"/>
  <c r="AH13" i="41"/>
  <c r="AI13" i="41"/>
  <c r="AJ13" i="41"/>
  <c r="AJ19" i="41" s="1"/>
  <c r="AK13" i="41"/>
  <c r="AL13" i="41"/>
  <c r="AM13" i="41"/>
  <c r="AN13" i="41"/>
  <c r="AO13" i="41"/>
  <c r="AP13" i="41"/>
  <c r="AQ13" i="41"/>
  <c r="AR13" i="41"/>
  <c r="AR19" i="41" s="1"/>
  <c r="AS13" i="41"/>
  <c r="AS19" i="41" s="1"/>
  <c r="AT13" i="41"/>
  <c r="AU13" i="41"/>
  <c r="AV13" i="41"/>
  <c r="AW13" i="41"/>
  <c r="AX13" i="41"/>
  <c r="AX19" i="41" s="1"/>
  <c r="AY13" i="41"/>
  <c r="AZ13" i="41"/>
  <c r="BA13" i="41"/>
  <c r="BB13" i="41"/>
  <c r="BC13" i="41"/>
  <c r="BD13" i="41"/>
  <c r="BE13" i="41"/>
  <c r="K17" i="41"/>
  <c r="K18" i="41" s="1"/>
  <c r="K20" i="41" s="1"/>
  <c r="H13" i="41"/>
  <c r="H10" i="41"/>
  <c r="H64" i="41" s="1"/>
  <c r="Q43" i="47"/>
  <c r="N47" i="43"/>
  <c r="K41" i="53"/>
  <c r="K57" i="53"/>
  <c r="K58" i="53" s="1"/>
  <c r="K59" i="53" s="1"/>
  <c r="N43" i="47"/>
  <c r="T48" i="51"/>
  <c r="T63" i="51"/>
  <c r="T65" i="51" s="1"/>
  <c r="T64" i="51"/>
  <c r="V63" i="51"/>
  <c r="V64" i="51"/>
  <c r="O43" i="47"/>
  <c r="M57" i="53"/>
  <c r="I45" i="45"/>
  <c r="Y64" i="51"/>
  <c r="AJ47" i="45"/>
  <c r="AJ63" i="45" s="1"/>
  <c r="AJ64" i="45" s="1"/>
  <c r="AJ65" i="45" s="1"/>
  <c r="Q41" i="53"/>
  <c r="Q42" i="53" s="1"/>
  <c r="Q57" i="53"/>
  <c r="O41" i="53"/>
  <c r="O42" i="53"/>
  <c r="M43" i="47"/>
  <c r="M59" i="47" s="1"/>
  <c r="AW63" i="45"/>
  <c r="AW64" i="45" s="1"/>
  <c r="S42" i="53"/>
  <c r="BD63" i="45"/>
  <c r="BD64" i="45" s="1"/>
  <c r="BD65" i="45"/>
  <c r="I43" i="47"/>
  <c r="AA65" i="51"/>
  <c r="AA64" i="51"/>
  <c r="AA43" i="47"/>
  <c r="AA59" i="47"/>
  <c r="AA60" i="47" s="1"/>
  <c r="P43" i="47"/>
  <c r="P44" i="47"/>
  <c r="L64" i="51"/>
  <c r="L65" i="51" s="1"/>
  <c r="N47" i="45"/>
  <c r="T43" i="47"/>
  <c r="T59" i="47" s="1"/>
  <c r="T60" i="47"/>
  <c r="AE19" i="41"/>
  <c r="K63" i="51"/>
  <c r="K64" i="51"/>
  <c r="BA63" i="45"/>
  <c r="O19" i="41"/>
  <c r="I64" i="51"/>
  <c r="BA19" i="41"/>
  <c r="P47" i="43"/>
  <c r="P63" i="43"/>
  <c r="X63" i="51"/>
  <c r="X64" i="51" s="1"/>
  <c r="L42" i="47"/>
  <c r="AS47" i="45"/>
  <c r="AS48" i="45" s="1"/>
  <c r="J64" i="51"/>
  <c r="BC19" i="41"/>
  <c r="AM19" i="41"/>
  <c r="X63" i="45"/>
  <c r="X64" i="45"/>
  <c r="T47" i="45"/>
  <c r="M48" i="51"/>
  <c r="J43" i="47"/>
  <c r="BE48" i="45"/>
  <c r="BE63" i="45"/>
  <c r="Y67" i="51"/>
  <c r="AP65" i="45"/>
  <c r="V41" i="53"/>
  <c r="AY19" i="41"/>
  <c r="K19" i="41"/>
  <c r="O57" i="53"/>
  <c r="Z41" i="53"/>
  <c r="M47" i="43"/>
  <c r="M63" i="43" s="1"/>
  <c r="S58" i="53"/>
  <c r="S59" i="53" s="1"/>
  <c r="H41" i="53"/>
  <c r="H42" i="53"/>
  <c r="H57" i="53"/>
  <c r="P57" i="53"/>
  <c r="AX17" i="41"/>
  <c r="AX18" i="41"/>
  <c r="AX20" i="41"/>
  <c r="AH17" i="41"/>
  <c r="AH18" i="41"/>
  <c r="AH20" i="41"/>
  <c r="I48" i="51"/>
  <c r="Y48" i="51"/>
  <c r="N63" i="51"/>
  <c r="N64" i="51"/>
  <c r="K67" i="51"/>
  <c r="BD48" i="45"/>
  <c r="R48" i="43"/>
  <c r="BE19" i="41"/>
  <c r="AG19" i="41"/>
  <c r="Y19" i="41"/>
  <c r="M39" i="53"/>
  <c r="M61" i="53" s="1"/>
  <c r="M40" i="53"/>
  <c r="R41" i="53"/>
  <c r="H63" i="45"/>
  <c r="P64" i="51"/>
  <c r="BC48" i="45"/>
  <c r="BC63" i="45"/>
  <c r="BC64" i="45"/>
  <c r="Y45" i="43"/>
  <c r="AC46" i="45"/>
  <c r="O40" i="53"/>
  <c r="O61" i="53"/>
  <c r="W59" i="47"/>
  <c r="W44" i="47"/>
  <c r="U59" i="47"/>
  <c r="U60" i="47" s="1"/>
  <c r="U44" i="47"/>
  <c r="Q48" i="45"/>
  <c r="Q64" i="45"/>
  <c r="AI48" i="45"/>
  <c r="AT19" i="41"/>
  <c r="AP19" i="41"/>
  <c r="AL19" i="41"/>
  <c r="AH19" i="41"/>
  <c r="V19" i="41"/>
  <c r="R19" i="41"/>
  <c r="J19" i="41"/>
  <c r="M41" i="47"/>
  <c r="U41" i="47"/>
  <c r="P45" i="43"/>
  <c r="P46" i="43" s="1"/>
  <c r="O48" i="51"/>
  <c r="W48" i="51"/>
  <c r="N40" i="53"/>
  <c r="X44" i="47"/>
  <c r="X59" i="47"/>
  <c r="X60" i="47"/>
  <c r="X61" i="47"/>
  <c r="AA44" i="47"/>
  <c r="W41" i="47"/>
  <c r="W63" i="47" s="1"/>
  <c r="R40" i="53"/>
  <c r="L44" i="47"/>
  <c r="L59" i="47"/>
  <c r="L60" i="47" s="1"/>
  <c r="Z59" i="47"/>
  <c r="AO48" i="45"/>
  <c r="AO63" i="45"/>
  <c r="AQ48" i="45"/>
  <c r="AQ63" i="45"/>
  <c r="AQ64" i="45" s="1"/>
  <c r="AQ65" i="45" s="1"/>
  <c r="BD19" i="41"/>
  <c r="AZ19" i="41"/>
  <c r="AN19" i="41"/>
  <c r="X19" i="41"/>
  <c r="T19" i="41"/>
  <c r="L19" i="41"/>
  <c r="Q47" i="43"/>
  <c r="Y47" i="43"/>
  <c r="I41" i="47"/>
  <c r="Q41" i="47"/>
  <c r="Y41" i="47"/>
  <c r="P61" i="53"/>
  <c r="P40" i="53"/>
  <c r="V61" i="53"/>
  <c r="V40" i="53"/>
  <c r="O59" i="47"/>
  <c r="O44" i="47"/>
  <c r="Q59" i="47"/>
  <c r="Q60" i="47"/>
  <c r="Q44" i="47"/>
  <c r="J44" i="47"/>
  <c r="J59" i="47"/>
  <c r="M60" i="47"/>
  <c r="M44" i="47"/>
  <c r="T47" i="43"/>
  <c r="X46" i="51"/>
  <c r="X67" i="51"/>
  <c r="R67" i="51"/>
  <c r="V46" i="51"/>
  <c r="V67" i="51"/>
  <c r="P48" i="43"/>
  <c r="N63" i="43"/>
  <c r="N48" i="43"/>
  <c r="L48" i="43"/>
  <c r="L63" i="43"/>
  <c r="K48" i="43"/>
  <c r="I19" i="41"/>
  <c r="H19" i="41"/>
  <c r="H45" i="41"/>
  <c r="H61" i="41" s="1"/>
  <c r="BE20" i="41"/>
  <c r="BC20" i="41"/>
  <c r="AI20" i="41"/>
  <c r="AG20" i="41"/>
  <c r="I20" i="41"/>
  <c r="R63" i="45"/>
  <c r="R48" i="45"/>
  <c r="S59" i="47"/>
  <c r="S60" i="47" s="1"/>
  <c r="P59" i="47"/>
  <c r="P61" i="47"/>
  <c r="P60" i="47"/>
  <c r="AG48" i="45"/>
  <c r="K42" i="53"/>
  <c r="Z67" i="45"/>
  <c r="I63" i="45"/>
  <c r="T44" i="47"/>
  <c r="T42" i="53"/>
  <c r="T57" i="53"/>
  <c r="Y61" i="53"/>
  <c r="AT48" i="45"/>
  <c r="AT63" i="45"/>
  <c r="BA48" i="45"/>
  <c r="U42" i="53"/>
  <c r="U58" i="53"/>
  <c r="N48" i="45"/>
  <c r="N63" i="45"/>
  <c r="N64" i="45"/>
  <c r="N65" i="45"/>
  <c r="I48" i="43"/>
  <c r="O63" i="43"/>
  <c r="X48" i="45"/>
  <c r="H44" i="47"/>
  <c r="H59" i="47"/>
  <c r="V42" i="53"/>
  <c r="V57" i="53"/>
  <c r="V58" i="53" s="1"/>
  <c r="BD67" i="45"/>
  <c r="AZ48" i="45"/>
  <c r="AZ63" i="45"/>
  <c r="AZ64" i="45" s="1"/>
  <c r="AB48" i="45"/>
  <c r="AB63" i="45"/>
  <c r="AB64" i="45"/>
  <c r="AB65" i="45"/>
  <c r="Z57" i="53"/>
  <c r="Z58" i="53"/>
  <c r="Z42" i="53"/>
  <c r="O58" i="53"/>
  <c r="O59" i="53"/>
  <c r="R42" i="53"/>
  <c r="R57" i="53"/>
  <c r="R58" i="53" s="1"/>
  <c r="R59" i="53" s="1"/>
  <c r="Q48" i="43"/>
  <c r="Q63" i="43"/>
  <c r="W42" i="47"/>
  <c r="U63" i="47"/>
  <c r="U42" i="47"/>
  <c r="O63" i="47"/>
  <c r="AA63" i="47"/>
  <c r="AA42" i="47"/>
  <c r="U48" i="43"/>
  <c r="U63" i="43"/>
  <c r="S63" i="47"/>
  <c r="S42" i="47"/>
  <c r="Y46" i="43"/>
  <c r="Y67" i="43"/>
  <c r="P64" i="43"/>
  <c r="P65" i="43" s="1"/>
  <c r="K64" i="43"/>
  <c r="G6" i="33"/>
  <c r="U64" i="43"/>
  <c r="U65" i="43"/>
  <c r="N84" i="52"/>
  <c r="M84" i="52"/>
  <c r="L83" i="52"/>
  <c r="L82" i="52"/>
  <c r="L81" i="52"/>
  <c r="K84" i="52"/>
  <c r="J49" i="8" s="1"/>
  <c r="N69" i="52"/>
  <c r="N70" i="52" s="1"/>
  <c r="M69" i="52"/>
  <c r="M70" i="52"/>
  <c r="L68" i="52"/>
  <c r="L67" i="52"/>
  <c r="L66" i="52"/>
  <c r="K69" i="52"/>
  <c r="N60" i="52"/>
  <c r="M60" i="52"/>
  <c r="L59" i="52"/>
  <c r="L60" i="52"/>
  <c r="L58" i="52"/>
  <c r="L57" i="52"/>
  <c r="L56" i="52"/>
  <c r="L55" i="52"/>
  <c r="K60" i="52"/>
  <c r="J40" i="8" s="1"/>
  <c r="N49" i="52"/>
  <c r="M49" i="52"/>
  <c r="V48" i="52"/>
  <c r="Q48" i="52"/>
  <c r="L48" i="52"/>
  <c r="V47" i="52"/>
  <c r="W47" i="52"/>
  <c r="Q47" i="52"/>
  <c r="P47" i="52"/>
  <c r="L47" i="52"/>
  <c r="V46" i="52"/>
  <c r="W46" i="52"/>
  <c r="Q46" i="52"/>
  <c r="P46" i="52"/>
  <c r="L46" i="52"/>
  <c r="V45" i="52"/>
  <c r="W45" i="52" s="1"/>
  <c r="Q45" i="52"/>
  <c r="P45" i="52"/>
  <c r="L45" i="52"/>
  <c r="V44" i="52"/>
  <c r="W44" i="52" s="1"/>
  <c r="Q44" i="52"/>
  <c r="P44" i="52"/>
  <c r="L44" i="52"/>
  <c r="V43" i="52"/>
  <c r="W43" i="52" s="1"/>
  <c r="Q43" i="52"/>
  <c r="P43" i="52"/>
  <c r="L43" i="52"/>
  <c r="V42" i="52"/>
  <c r="W42" i="52" s="1"/>
  <c r="Q42" i="52"/>
  <c r="P42" i="52"/>
  <c r="L42" i="52"/>
  <c r="V41" i="52"/>
  <c r="W41" i="52"/>
  <c r="Q41" i="52"/>
  <c r="P41" i="52"/>
  <c r="L41" i="52"/>
  <c r="V40" i="52"/>
  <c r="W40" i="52"/>
  <c r="Q40" i="52"/>
  <c r="P40" i="52"/>
  <c r="L40" i="52"/>
  <c r="V39" i="52"/>
  <c r="W39" i="52"/>
  <c r="Q39" i="52"/>
  <c r="P39" i="52"/>
  <c r="L39" i="52"/>
  <c r="V38" i="52"/>
  <c r="W38" i="52"/>
  <c r="Q38" i="52"/>
  <c r="P38" i="52"/>
  <c r="L38" i="52"/>
  <c r="V37" i="52"/>
  <c r="W37" i="52" s="1"/>
  <c r="Q37" i="52"/>
  <c r="P37" i="52"/>
  <c r="L37" i="52"/>
  <c r="V36" i="52"/>
  <c r="W36" i="52" s="1"/>
  <c r="Q36" i="52"/>
  <c r="P36" i="52"/>
  <c r="L36" i="52"/>
  <c r="V35" i="52"/>
  <c r="W35" i="52" s="1"/>
  <c r="Q35" i="52"/>
  <c r="P35" i="52"/>
  <c r="L35" i="52"/>
  <c r="V34" i="52"/>
  <c r="W34" i="52" s="1"/>
  <c r="Q34" i="52"/>
  <c r="P34" i="52"/>
  <c r="L34" i="52"/>
  <c r="V33" i="52"/>
  <c r="W33" i="52"/>
  <c r="Q33" i="52"/>
  <c r="P33" i="52"/>
  <c r="L33" i="52"/>
  <c r="V32" i="52"/>
  <c r="W32" i="52"/>
  <c r="Q32" i="52"/>
  <c r="P32" i="52"/>
  <c r="L32" i="52"/>
  <c r="V31" i="52"/>
  <c r="W31" i="52"/>
  <c r="Q31" i="52"/>
  <c r="P31" i="52"/>
  <c r="L31" i="52"/>
  <c r="V30" i="52"/>
  <c r="W30" i="52"/>
  <c r="Q30" i="52"/>
  <c r="P30" i="52"/>
  <c r="L30" i="52"/>
  <c r="V29" i="52"/>
  <c r="W29" i="52" s="1"/>
  <c r="Q29" i="52"/>
  <c r="P29" i="52"/>
  <c r="L29" i="52"/>
  <c r="V28" i="52"/>
  <c r="W28" i="52" s="1"/>
  <c r="Q28" i="52"/>
  <c r="P28" i="52"/>
  <c r="L28" i="52"/>
  <c r="V27" i="52"/>
  <c r="W27" i="52" s="1"/>
  <c r="Q27" i="52"/>
  <c r="P27" i="52"/>
  <c r="L27" i="52"/>
  <c r="V26" i="52"/>
  <c r="W26" i="52" s="1"/>
  <c r="Q26" i="52"/>
  <c r="P26" i="52"/>
  <c r="L26" i="52"/>
  <c r="V25" i="52"/>
  <c r="W25" i="52"/>
  <c r="Q25" i="52"/>
  <c r="P25" i="52"/>
  <c r="L25" i="52"/>
  <c r="V24" i="52"/>
  <c r="W24" i="52"/>
  <c r="Q24" i="52"/>
  <c r="P24" i="52"/>
  <c r="L24" i="52"/>
  <c r="V23" i="52"/>
  <c r="W23" i="52"/>
  <c r="Q23" i="52"/>
  <c r="P23" i="52"/>
  <c r="L23" i="52"/>
  <c r="V22" i="52"/>
  <c r="W22" i="52"/>
  <c r="Q22" i="52"/>
  <c r="P22" i="52"/>
  <c r="L22" i="52"/>
  <c r="V21" i="52"/>
  <c r="W21" i="52" s="1"/>
  <c r="Q21" i="52"/>
  <c r="P21" i="52"/>
  <c r="L21" i="52"/>
  <c r="V20" i="52"/>
  <c r="W20" i="52" s="1"/>
  <c r="Q20" i="52"/>
  <c r="P20" i="52"/>
  <c r="L20" i="52"/>
  <c r="V19" i="52"/>
  <c r="W19" i="52" s="1"/>
  <c r="Q19" i="52"/>
  <c r="P19" i="52"/>
  <c r="L19" i="52"/>
  <c r="V18" i="52"/>
  <c r="W18" i="52" s="1"/>
  <c r="Q18" i="52"/>
  <c r="P18" i="52"/>
  <c r="L18" i="52"/>
  <c r="V17" i="52"/>
  <c r="W17" i="52"/>
  <c r="Q17" i="52"/>
  <c r="P17" i="52"/>
  <c r="L17" i="52"/>
  <c r="V16" i="52"/>
  <c r="W16" i="52"/>
  <c r="Q16" i="52"/>
  <c r="P16" i="52"/>
  <c r="L16" i="52"/>
  <c r="V15" i="52"/>
  <c r="W15" i="52"/>
  <c r="Q15" i="52"/>
  <c r="P15" i="52"/>
  <c r="L15" i="52"/>
  <c r="V14" i="52"/>
  <c r="W14" i="52"/>
  <c r="Q14" i="52"/>
  <c r="P14" i="52"/>
  <c r="L14" i="52"/>
  <c r="V13" i="52"/>
  <c r="W13" i="52" s="1"/>
  <c r="Q13" i="52"/>
  <c r="P13" i="52"/>
  <c r="L13" i="52"/>
  <c r="V12" i="52"/>
  <c r="W12" i="52" s="1"/>
  <c r="Q12" i="52"/>
  <c r="P12" i="52"/>
  <c r="L12" i="52"/>
  <c r="V11" i="52"/>
  <c r="W11" i="52" s="1"/>
  <c r="Q11" i="52"/>
  <c r="P11" i="52"/>
  <c r="L11" i="52"/>
  <c r="V10" i="52"/>
  <c r="W10" i="52" s="1"/>
  <c r="Q10" i="52"/>
  <c r="P10" i="52"/>
  <c r="L10" i="52"/>
  <c r="V9" i="52"/>
  <c r="W9" i="52"/>
  <c r="Q9" i="52"/>
  <c r="P9" i="52"/>
  <c r="L9" i="52"/>
  <c r="V8" i="52"/>
  <c r="W8" i="52"/>
  <c r="Q8" i="52"/>
  <c r="P8" i="52"/>
  <c r="L8" i="52"/>
  <c r="P7" i="52"/>
  <c r="P2" i="52"/>
  <c r="H16" i="51"/>
  <c r="H17" i="51" s="1"/>
  <c r="H21" i="51" s="1"/>
  <c r="N84" i="50"/>
  <c r="M84" i="50"/>
  <c r="L83" i="50"/>
  <c r="L82" i="50"/>
  <c r="K84" i="50"/>
  <c r="I49" i="8" s="1"/>
  <c r="N69" i="50"/>
  <c r="N70" i="50"/>
  <c r="M69" i="50"/>
  <c r="M70" i="50"/>
  <c r="L68" i="50"/>
  <c r="L67" i="50"/>
  <c r="K69" i="50"/>
  <c r="N60" i="50"/>
  <c r="M60" i="50"/>
  <c r="L59" i="50"/>
  <c r="L58" i="50"/>
  <c r="L57" i="50"/>
  <c r="L56" i="50"/>
  <c r="K60" i="50"/>
  <c r="I40" i="8" s="1"/>
  <c r="N49" i="50"/>
  <c r="M49" i="50"/>
  <c r="V48" i="50"/>
  <c r="W48" i="50"/>
  <c r="Q48" i="50"/>
  <c r="V47" i="50"/>
  <c r="W47" i="50"/>
  <c r="Q47" i="50"/>
  <c r="P47" i="50"/>
  <c r="V46" i="50"/>
  <c r="W46" i="50" s="1"/>
  <c r="Q46" i="50"/>
  <c r="P46" i="50"/>
  <c r="V45" i="50"/>
  <c r="Q45" i="50"/>
  <c r="P45" i="50"/>
  <c r="V44" i="50"/>
  <c r="W44" i="50"/>
  <c r="Q44" i="50"/>
  <c r="P44" i="50"/>
  <c r="V43" i="50"/>
  <c r="Q43" i="50"/>
  <c r="P43" i="50"/>
  <c r="V42" i="50"/>
  <c r="W42" i="50" s="1"/>
  <c r="Q42" i="50"/>
  <c r="P42" i="50"/>
  <c r="V41" i="50"/>
  <c r="W41" i="50" s="1"/>
  <c r="Q41" i="50"/>
  <c r="P41" i="50"/>
  <c r="V40" i="50"/>
  <c r="W40" i="50" s="1"/>
  <c r="Q40" i="50"/>
  <c r="P40" i="50"/>
  <c r="V39" i="50"/>
  <c r="W39" i="50" s="1"/>
  <c r="Q39" i="50"/>
  <c r="P39" i="50"/>
  <c r="V38" i="50"/>
  <c r="W38" i="50" s="1"/>
  <c r="Q38" i="50"/>
  <c r="P38" i="50"/>
  <c r="V37" i="50"/>
  <c r="W37" i="50" s="1"/>
  <c r="Q37" i="50"/>
  <c r="P37" i="50"/>
  <c r="V36" i="50"/>
  <c r="W36" i="50" s="1"/>
  <c r="Q36" i="50"/>
  <c r="P36" i="50"/>
  <c r="V35" i="50"/>
  <c r="W35" i="50"/>
  <c r="Q35" i="50"/>
  <c r="P35" i="50"/>
  <c r="V34" i="50"/>
  <c r="W34" i="50" s="1"/>
  <c r="Q34" i="50"/>
  <c r="P34" i="50"/>
  <c r="V33" i="50"/>
  <c r="Q33" i="50"/>
  <c r="P33" i="50"/>
  <c r="V32" i="50"/>
  <c r="Q32" i="50"/>
  <c r="P32" i="50"/>
  <c r="V31" i="50"/>
  <c r="Q31" i="50"/>
  <c r="P31" i="50"/>
  <c r="V30" i="50"/>
  <c r="W30" i="50" s="1"/>
  <c r="Q30" i="50"/>
  <c r="P30" i="50"/>
  <c r="V29" i="50"/>
  <c r="W29" i="50"/>
  <c r="Q29" i="50"/>
  <c r="P29" i="50"/>
  <c r="V28" i="50"/>
  <c r="W28" i="50" s="1"/>
  <c r="Q28" i="50"/>
  <c r="P28" i="50"/>
  <c r="V27" i="50"/>
  <c r="Q27" i="50"/>
  <c r="P27" i="50"/>
  <c r="V26" i="50"/>
  <c r="W26" i="50"/>
  <c r="Q26" i="50"/>
  <c r="P26" i="50"/>
  <c r="V25" i="50"/>
  <c r="Q25" i="50"/>
  <c r="P25" i="50"/>
  <c r="V24" i="50"/>
  <c r="W24" i="50" s="1"/>
  <c r="Q24" i="50"/>
  <c r="P24" i="50"/>
  <c r="V23" i="50"/>
  <c r="W23" i="50" s="1"/>
  <c r="Q23" i="50"/>
  <c r="P23" i="50"/>
  <c r="V22" i="50"/>
  <c r="W22" i="50" s="1"/>
  <c r="Q22" i="50"/>
  <c r="P22" i="50"/>
  <c r="V21" i="50"/>
  <c r="W21" i="50" s="1"/>
  <c r="Q21" i="50"/>
  <c r="P21" i="50"/>
  <c r="V20" i="50"/>
  <c r="W20" i="50" s="1"/>
  <c r="Q20" i="50"/>
  <c r="P20" i="50"/>
  <c r="V19" i="50"/>
  <c r="Q19" i="50"/>
  <c r="P19" i="50"/>
  <c r="V18" i="50"/>
  <c r="W18" i="50"/>
  <c r="Q18" i="50"/>
  <c r="P18" i="50"/>
  <c r="V17" i="50"/>
  <c r="W17" i="50" s="1"/>
  <c r="Q17" i="50"/>
  <c r="P17" i="50"/>
  <c r="V16" i="50"/>
  <c r="Q16" i="50"/>
  <c r="P16" i="50"/>
  <c r="V15" i="50"/>
  <c r="W15" i="50" s="1"/>
  <c r="Q15" i="50"/>
  <c r="P15" i="50"/>
  <c r="V14" i="50"/>
  <c r="W14" i="50"/>
  <c r="Q14" i="50"/>
  <c r="P14" i="50"/>
  <c r="V13" i="50"/>
  <c r="W13" i="50" s="1"/>
  <c r="Q13" i="50"/>
  <c r="P13" i="50"/>
  <c r="V12" i="50"/>
  <c r="W12" i="50" s="1"/>
  <c r="Q12" i="50"/>
  <c r="P12" i="50"/>
  <c r="V11" i="50"/>
  <c r="Q11" i="50"/>
  <c r="P11" i="50"/>
  <c r="V10" i="50"/>
  <c r="W10" i="50" s="1"/>
  <c r="Q10" i="50"/>
  <c r="P10" i="50"/>
  <c r="V9" i="50"/>
  <c r="Q9" i="50"/>
  <c r="P9" i="50"/>
  <c r="V8" i="50"/>
  <c r="W8" i="50" s="1"/>
  <c r="Q8" i="50"/>
  <c r="P8" i="50"/>
  <c r="L8" i="50"/>
  <c r="P7" i="50"/>
  <c r="P2" i="50"/>
  <c r="G44" i="49"/>
  <c r="L69" i="52"/>
  <c r="K49" i="52"/>
  <c r="J36" i="8" s="1"/>
  <c r="W48" i="52"/>
  <c r="L9" i="50"/>
  <c r="W9" i="50"/>
  <c r="L10" i="50"/>
  <c r="L11" i="50"/>
  <c r="W11" i="50"/>
  <c r="L12" i="50"/>
  <c r="L13" i="50"/>
  <c r="L14" i="50"/>
  <c r="L15" i="50"/>
  <c r="L16" i="50"/>
  <c r="W16" i="50"/>
  <c r="W19" i="50"/>
  <c r="L20" i="50"/>
  <c r="L21" i="50"/>
  <c r="L22" i="50"/>
  <c r="L23" i="50"/>
  <c r="L24" i="50"/>
  <c r="L25" i="50"/>
  <c r="W25" i="50"/>
  <c r="L26" i="50"/>
  <c r="L27" i="50"/>
  <c r="W27" i="50"/>
  <c r="L28" i="50"/>
  <c r="L29" i="50"/>
  <c r="L30" i="50"/>
  <c r="L31" i="50"/>
  <c r="W31" i="50"/>
  <c r="L32" i="50"/>
  <c r="W32" i="50"/>
  <c r="L33" i="50"/>
  <c r="W33" i="50"/>
  <c r="L34" i="50"/>
  <c r="L35" i="50"/>
  <c r="L36" i="50"/>
  <c r="L37" i="50"/>
  <c r="L38" i="50"/>
  <c r="L39" i="50"/>
  <c r="L40" i="50"/>
  <c r="L41" i="50"/>
  <c r="L42" i="50"/>
  <c r="L43" i="50"/>
  <c r="W43" i="50"/>
  <c r="L44" i="50"/>
  <c r="L45" i="50"/>
  <c r="W45" i="50"/>
  <c r="L46" i="50"/>
  <c r="L47" i="50"/>
  <c r="L48" i="50"/>
  <c r="K49" i="50"/>
  <c r="I36" i="8"/>
  <c r="L55" i="50"/>
  <c r="L60" i="50" s="1"/>
  <c r="L66" i="50"/>
  <c r="L69" i="50"/>
  <c r="L81" i="50"/>
  <c r="L84" i="50"/>
  <c r="N84" i="48"/>
  <c r="M84" i="48"/>
  <c r="L83" i="48"/>
  <c r="L82" i="48"/>
  <c r="L81" i="48"/>
  <c r="L84" i="48" s="1"/>
  <c r="K84" i="48"/>
  <c r="H49" i="8"/>
  <c r="N69" i="48"/>
  <c r="N70" i="48"/>
  <c r="M69" i="48"/>
  <c r="M70" i="48" s="1"/>
  <c r="L68" i="48"/>
  <c r="L67" i="48"/>
  <c r="L66" i="48"/>
  <c r="K69" i="48"/>
  <c r="N60" i="48"/>
  <c r="M60" i="48"/>
  <c r="L59" i="48"/>
  <c r="L58" i="48"/>
  <c r="L57" i="48"/>
  <c r="L60" i="48" s="1"/>
  <c r="L56" i="48"/>
  <c r="K60" i="48"/>
  <c r="H40" i="8" s="1"/>
  <c r="N49" i="48"/>
  <c r="M49" i="48"/>
  <c r="V48" i="48"/>
  <c r="Q48" i="48"/>
  <c r="L48" i="48"/>
  <c r="V47" i="48"/>
  <c r="W47" i="48"/>
  <c r="Q47" i="48"/>
  <c r="P47" i="48"/>
  <c r="L47" i="48"/>
  <c r="V46" i="48"/>
  <c r="W46" i="48"/>
  <c r="Q46" i="48"/>
  <c r="P46" i="48"/>
  <c r="L46" i="48"/>
  <c r="V45" i="48"/>
  <c r="W45" i="48"/>
  <c r="Q45" i="48"/>
  <c r="P45" i="48"/>
  <c r="L45" i="48"/>
  <c r="V44" i="48"/>
  <c r="W44" i="48" s="1"/>
  <c r="Q44" i="48"/>
  <c r="P44" i="48"/>
  <c r="L44" i="48"/>
  <c r="V43" i="48"/>
  <c r="W43" i="48" s="1"/>
  <c r="Q43" i="48"/>
  <c r="P43" i="48"/>
  <c r="L43" i="48"/>
  <c r="V42" i="48"/>
  <c r="W42" i="48" s="1"/>
  <c r="Q42" i="48"/>
  <c r="P42" i="48"/>
  <c r="L42" i="48"/>
  <c r="V41" i="48"/>
  <c r="W41" i="48"/>
  <c r="Q41" i="48"/>
  <c r="P41" i="48"/>
  <c r="L41" i="48"/>
  <c r="V40" i="48"/>
  <c r="W40" i="48" s="1"/>
  <c r="Q40" i="48"/>
  <c r="P40" i="48"/>
  <c r="L40" i="48"/>
  <c r="V39" i="48"/>
  <c r="W39" i="48"/>
  <c r="Q39" i="48"/>
  <c r="P39" i="48"/>
  <c r="L39" i="48"/>
  <c r="V38" i="48"/>
  <c r="W38" i="48"/>
  <c r="Q38" i="48"/>
  <c r="P38" i="48"/>
  <c r="L38" i="48"/>
  <c r="V37" i="48"/>
  <c r="W37" i="48"/>
  <c r="Q37" i="48"/>
  <c r="P37" i="48"/>
  <c r="L37" i="48"/>
  <c r="V36" i="48"/>
  <c r="W36" i="48" s="1"/>
  <c r="Q36" i="48"/>
  <c r="P36" i="48"/>
  <c r="L36" i="48"/>
  <c r="V35" i="48"/>
  <c r="W35" i="48" s="1"/>
  <c r="Q35" i="48"/>
  <c r="P35" i="48"/>
  <c r="L35" i="48"/>
  <c r="V34" i="48"/>
  <c r="W34" i="48" s="1"/>
  <c r="Q34" i="48"/>
  <c r="P34" i="48"/>
  <c r="L34" i="48"/>
  <c r="V33" i="48"/>
  <c r="W33" i="48"/>
  <c r="Q33" i="48"/>
  <c r="P33" i="48"/>
  <c r="L33" i="48"/>
  <c r="V32" i="48"/>
  <c r="W32" i="48" s="1"/>
  <c r="Q32" i="48"/>
  <c r="P32" i="48"/>
  <c r="L32" i="48"/>
  <c r="V31" i="48"/>
  <c r="W31" i="48"/>
  <c r="Q31" i="48"/>
  <c r="P31" i="48"/>
  <c r="L31" i="48"/>
  <c r="V30" i="48"/>
  <c r="W30" i="48"/>
  <c r="Q30" i="48"/>
  <c r="P30" i="48"/>
  <c r="L30" i="48"/>
  <c r="V29" i="48"/>
  <c r="W29" i="48"/>
  <c r="Q29" i="48"/>
  <c r="P29" i="48"/>
  <c r="L29" i="48"/>
  <c r="V28" i="48"/>
  <c r="W28" i="48" s="1"/>
  <c r="Q28" i="48"/>
  <c r="P28" i="48"/>
  <c r="L28" i="48"/>
  <c r="V27" i="48"/>
  <c r="W27" i="48" s="1"/>
  <c r="Q27" i="48"/>
  <c r="P27" i="48"/>
  <c r="L27" i="48"/>
  <c r="V26" i="48"/>
  <c r="W26" i="48" s="1"/>
  <c r="Q26" i="48"/>
  <c r="P26" i="48"/>
  <c r="L26" i="48"/>
  <c r="V25" i="48"/>
  <c r="W25" i="48"/>
  <c r="Q25" i="48"/>
  <c r="P25" i="48"/>
  <c r="L25" i="48"/>
  <c r="V24" i="48"/>
  <c r="W24" i="48" s="1"/>
  <c r="Q24" i="48"/>
  <c r="P24" i="48"/>
  <c r="L24" i="48"/>
  <c r="V23" i="48"/>
  <c r="W23" i="48"/>
  <c r="Q23" i="48"/>
  <c r="P23" i="48"/>
  <c r="L23" i="48"/>
  <c r="V22" i="48"/>
  <c r="W22" i="48"/>
  <c r="Q22" i="48"/>
  <c r="P22" i="48"/>
  <c r="L22" i="48"/>
  <c r="V21" i="48"/>
  <c r="W21" i="48"/>
  <c r="Q21" i="48"/>
  <c r="P21" i="48"/>
  <c r="L21" i="48"/>
  <c r="V20" i="48"/>
  <c r="W20" i="48" s="1"/>
  <c r="Q20" i="48"/>
  <c r="P20" i="48"/>
  <c r="L20" i="48"/>
  <c r="V19" i="48"/>
  <c r="W19" i="48" s="1"/>
  <c r="Q19" i="48"/>
  <c r="P19" i="48"/>
  <c r="L19" i="48"/>
  <c r="V18" i="48"/>
  <c r="W18" i="48" s="1"/>
  <c r="Q18" i="48"/>
  <c r="P18" i="48"/>
  <c r="L18" i="48"/>
  <c r="V17" i="48"/>
  <c r="W17" i="48"/>
  <c r="Q17" i="48"/>
  <c r="P17" i="48"/>
  <c r="L17" i="48"/>
  <c r="V16" i="48"/>
  <c r="W16" i="48" s="1"/>
  <c r="Q16" i="48"/>
  <c r="P16" i="48"/>
  <c r="L16" i="48"/>
  <c r="V15" i="48"/>
  <c r="W15" i="48"/>
  <c r="Q15" i="48"/>
  <c r="P15" i="48"/>
  <c r="L15" i="48"/>
  <c r="V14" i="48"/>
  <c r="W14" i="48"/>
  <c r="Q14" i="48"/>
  <c r="P14" i="48"/>
  <c r="L14" i="48"/>
  <c r="V13" i="48"/>
  <c r="W13" i="48"/>
  <c r="Q13" i="48"/>
  <c r="P13" i="48"/>
  <c r="L13" i="48"/>
  <c r="V12" i="48"/>
  <c r="W12" i="48" s="1"/>
  <c r="Q12" i="48"/>
  <c r="P12" i="48"/>
  <c r="L12" i="48"/>
  <c r="V11" i="48"/>
  <c r="W11" i="48" s="1"/>
  <c r="Q11" i="48"/>
  <c r="P11" i="48"/>
  <c r="L11" i="48"/>
  <c r="V10" i="48"/>
  <c r="W10" i="48" s="1"/>
  <c r="Q10" i="48"/>
  <c r="P10" i="48"/>
  <c r="L10" i="48"/>
  <c r="V9" i="48"/>
  <c r="W9" i="48"/>
  <c r="Q9" i="48"/>
  <c r="P9" i="48"/>
  <c r="L9" i="48"/>
  <c r="L49" i="48"/>
  <c r="V8" i="48"/>
  <c r="W8" i="48" s="1"/>
  <c r="Q8" i="48"/>
  <c r="P8" i="48"/>
  <c r="L8" i="48"/>
  <c r="P7" i="48"/>
  <c r="P2" i="48"/>
  <c r="L69" i="48"/>
  <c r="L55" i="48"/>
  <c r="K49" i="48"/>
  <c r="H36" i="8"/>
  <c r="W48" i="48"/>
  <c r="N144" i="44"/>
  <c r="M144" i="44"/>
  <c r="L143" i="44"/>
  <c r="L142" i="44"/>
  <c r="K144" i="44"/>
  <c r="F49" i="8"/>
  <c r="N129" i="44"/>
  <c r="N130" i="44" s="1"/>
  <c r="M129" i="44"/>
  <c r="M130" i="44" s="1"/>
  <c r="L128" i="44"/>
  <c r="L127" i="44"/>
  <c r="K129" i="44"/>
  <c r="N120" i="44"/>
  <c r="M120" i="44"/>
  <c r="G9" i="8" s="1"/>
  <c r="L119" i="44"/>
  <c r="L118" i="44"/>
  <c r="L117" i="44"/>
  <c r="L116" i="44"/>
  <c r="N109" i="44"/>
  <c r="M109" i="44"/>
  <c r="V108" i="44"/>
  <c r="W108" i="44"/>
  <c r="Q108" i="44"/>
  <c r="V107" i="44"/>
  <c r="Q107" i="44"/>
  <c r="P107" i="44"/>
  <c r="L107" i="44"/>
  <c r="V106" i="44"/>
  <c r="Q106" i="44"/>
  <c r="P106" i="44"/>
  <c r="L106" i="44"/>
  <c r="V105" i="44"/>
  <c r="W105" i="44" s="1"/>
  <c r="Q105" i="44"/>
  <c r="P105" i="44"/>
  <c r="L105" i="44"/>
  <c r="V104" i="44"/>
  <c r="W104" i="44" s="1"/>
  <c r="Q104" i="44"/>
  <c r="P104" i="44"/>
  <c r="L104" i="44"/>
  <c r="V103" i="44"/>
  <c r="Q103" i="44"/>
  <c r="P103" i="44"/>
  <c r="L103" i="44"/>
  <c r="V102" i="44"/>
  <c r="Q102" i="44"/>
  <c r="P102" i="44"/>
  <c r="V101" i="44"/>
  <c r="W101" i="44" s="1"/>
  <c r="Q101" i="44"/>
  <c r="P101" i="44"/>
  <c r="L101" i="44"/>
  <c r="V100" i="44"/>
  <c r="W100" i="44"/>
  <c r="Q100" i="44"/>
  <c r="P100" i="44"/>
  <c r="L100" i="44"/>
  <c r="V99" i="44"/>
  <c r="W99" i="44" s="1"/>
  <c r="Q99" i="44"/>
  <c r="P99" i="44"/>
  <c r="L99" i="44"/>
  <c r="V98" i="44"/>
  <c r="W98" i="44" s="1"/>
  <c r="Q98" i="44"/>
  <c r="P98" i="44"/>
  <c r="L98" i="44"/>
  <c r="V97" i="44"/>
  <c r="W97" i="44" s="1"/>
  <c r="Q97" i="44"/>
  <c r="P97" i="44"/>
  <c r="L97" i="44"/>
  <c r="V96" i="44"/>
  <c r="W96" i="44"/>
  <c r="Q96" i="44"/>
  <c r="P96" i="44"/>
  <c r="L96" i="44"/>
  <c r="V95" i="44"/>
  <c r="W95" i="44"/>
  <c r="Q95" i="44"/>
  <c r="P95" i="44"/>
  <c r="L95" i="44"/>
  <c r="V94" i="44"/>
  <c r="W94" i="44"/>
  <c r="Q94" i="44"/>
  <c r="P94" i="44"/>
  <c r="L94" i="44"/>
  <c r="V93" i="44"/>
  <c r="W93" i="44" s="1"/>
  <c r="Q93" i="44"/>
  <c r="P93" i="44"/>
  <c r="L93" i="44"/>
  <c r="V92" i="44"/>
  <c r="Q92" i="44"/>
  <c r="P92" i="44"/>
  <c r="L92" i="44"/>
  <c r="V91" i="44"/>
  <c r="Q91" i="44"/>
  <c r="P91" i="44"/>
  <c r="L91" i="44"/>
  <c r="V90" i="44"/>
  <c r="W90" i="44" s="1"/>
  <c r="Q90" i="44"/>
  <c r="P90" i="44"/>
  <c r="V89" i="44"/>
  <c r="W89" i="44" s="1"/>
  <c r="Q89" i="44"/>
  <c r="P89" i="44"/>
  <c r="L89" i="44"/>
  <c r="V88" i="44"/>
  <c r="Q88" i="44"/>
  <c r="P88" i="44"/>
  <c r="L88" i="44"/>
  <c r="V87" i="44"/>
  <c r="Q87" i="44"/>
  <c r="P87" i="44"/>
  <c r="L87" i="44"/>
  <c r="V86" i="44"/>
  <c r="Q86" i="44"/>
  <c r="P86" i="44"/>
  <c r="L86" i="44"/>
  <c r="V85" i="44"/>
  <c r="W85" i="44"/>
  <c r="Q85" i="44"/>
  <c r="P85" i="44"/>
  <c r="L85" i="44"/>
  <c r="V84" i="44"/>
  <c r="W84" i="44" s="1"/>
  <c r="Q84" i="44"/>
  <c r="P84" i="44"/>
  <c r="L84" i="44"/>
  <c r="V83" i="44"/>
  <c r="Q83" i="44"/>
  <c r="P83" i="44"/>
  <c r="L83" i="44"/>
  <c r="V82" i="44"/>
  <c r="Q82" i="44"/>
  <c r="P82" i="44"/>
  <c r="L82" i="44"/>
  <c r="V81" i="44"/>
  <c r="Q81" i="44"/>
  <c r="P81" i="44"/>
  <c r="L81" i="44"/>
  <c r="V80" i="44"/>
  <c r="W80" i="44" s="1"/>
  <c r="Q80" i="44"/>
  <c r="P80" i="44"/>
  <c r="L80" i="44"/>
  <c r="V79" i="44"/>
  <c r="Q79" i="44"/>
  <c r="P79" i="44"/>
  <c r="L79" i="44"/>
  <c r="V78" i="44"/>
  <c r="Q78" i="44"/>
  <c r="P78" i="44"/>
  <c r="V77" i="44"/>
  <c r="W77" i="44" s="1"/>
  <c r="Q77" i="44"/>
  <c r="P77" i="44"/>
  <c r="L77" i="44"/>
  <c r="V76" i="44"/>
  <c r="W76" i="44"/>
  <c r="Q76" i="44"/>
  <c r="P76" i="44"/>
  <c r="L76" i="44"/>
  <c r="V75" i="44"/>
  <c r="W75" i="44" s="1"/>
  <c r="Q75" i="44"/>
  <c r="P75" i="44"/>
  <c r="L75" i="44"/>
  <c r="V74" i="44"/>
  <c r="W74" i="44" s="1"/>
  <c r="Q74" i="44"/>
  <c r="P74" i="44"/>
  <c r="L74" i="44"/>
  <c r="V73" i="44"/>
  <c r="W73" i="44"/>
  <c r="Q73" i="44"/>
  <c r="P73" i="44"/>
  <c r="L73" i="44"/>
  <c r="V72" i="44"/>
  <c r="W72" i="44" s="1"/>
  <c r="Q72" i="44"/>
  <c r="P72" i="44"/>
  <c r="L72" i="44"/>
  <c r="V71" i="44"/>
  <c r="W71" i="44"/>
  <c r="Q71" i="44"/>
  <c r="P71" i="44"/>
  <c r="L71" i="44"/>
  <c r="V70" i="44"/>
  <c r="W70" i="44" s="1"/>
  <c r="Q70" i="44"/>
  <c r="P70" i="44"/>
  <c r="L70" i="44"/>
  <c r="V69" i="44"/>
  <c r="W69" i="44"/>
  <c r="Q69" i="44"/>
  <c r="P69" i="44"/>
  <c r="L69" i="44"/>
  <c r="V68" i="44"/>
  <c r="Q68" i="44"/>
  <c r="P68" i="44"/>
  <c r="L68" i="44"/>
  <c r="V67" i="44"/>
  <c r="W67" i="44" s="1"/>
  <c r="Q67" i="44"/>
  <c r="P67" i="44"/>
  <c r="L67" i="44"/>
  <c r="V66" i="44"/>
  <c r="W66" i="44" s="1"/>
  <c r="Q66" i="44"/>
  <c r="P66" i="44"/>
  <c r="V65" i="44"/>
  <c r="Q65" i="44"/>
  <c r="P65" i="44"/>
  <c r="L65" i="44"/>
  <c r="V64" i="44"/>
  <c r="Q64" i="44"/>
  <c r="P64" i="44"/>
  <c r="L64" i="44"/>
  <c r="V63" i="44"/>
  <c r="W63" i="44"/>
  <c r="Q63" i="44"/>
  <c r="P63" i="44"/>
  <c r="L63" i="44"/>
  <c r="V62" i="44"/>
  <c r="Q62" i="44"/>
  <c r="P62" i="44"/>
  <c r="L62" i="44"/>
  <c r="V61" i="44"/>
  <c r="W61" i="44" s="1"/>
  <c r="Q61" i="44"/>
  <c r="P61" i="44"/>
  <c r="L61" i="44"/>
  <c r="V60" i="44"/>
  <c r="W60" i="44"/>
  <c r="Q60" i="44"/>
  <c r="P60" i="44"/>
  <c r="L60" i="44"/>
  <c r="V59" i="44"/>
  <c r="W59" i="44" s="1"/>
  <c r="Q59" i="44"/>
  <c r="P59" i="44"/>
  <c r="L59" i="44"/>
  <c r="V58" i="44"/>
  <c r="W58" i="44" s="1"/>
  <c r="Q58" i="44"/>
  <c r="P58" i="44"/>
  <c r="L58" i="44"/>
  <c r="V57" i="44"/>
  <c r="Q57" i="44"/>
  <c r="P57" i="44"/>
  <c r="L57" i="44"/>
  <c r="V56" i="44"/>
  <c r="Q56" i="44"/>
  <c r="P56" i="44"/>
  <c r="L56" i="44"/>
  <c r="V55" i="44"/>
  <c r="W55" i="44" s="1"/>
  <c r="Q55" i="44"/>
  <c r="P55" i="44"/>
  <c r="L55" i="44"/>
  <c r="V54" i="44"/>
  <c r="W54" i="44" s="1"/>
  <c r="Q54" i="44"/>
  <c r="P54" i="44"/>
  <c r="V53" i="44"/>
  <c r="W53" i="44" s="1"/>
  <c r="Q53" i="44"/>
  <c r="P53" i="44"/>
  <c r="L53" i="44"/>
  <c r="V52" i="44"/>
  <c r="W52" i="44"/>
  <c r="Q52" i="44"/>
  <c r="P52" i="44"/>
  <c r="L52" i="44"/>
  <c r="V51" i="44"/>
  <c r="Q51" i="44"/>
  <c r="P51" i="44"/>
  <c r="L51" i="44"/>
  <c r="V50" i="44"/>
  <c r="W50" i="44" s="1"/>
  <c r="Q50" i="44"/>
  <c r="P50" i="44"/>
  <c r="L50" i="44"/>
  <c r="V49" i="44"/>
  <c r="W49" i="44"/>
  <c r="Q49" i="44"/>
  <c r="P49" i="44"/>
  <c r="L49" i="44"/>
  <c r="V48" i="44"/>
  <c r="W48" i="44"/>
  <c r="Q48" i="44"/>
  <c r="P48" i="44"/>
  <c r="L48" i="44"/>
  <c r="V47" i="44"/>
  <c r="W47" i="44" s="1"/>
  <c r="Q47" i="44"/>
  <c r="P47" i="44"/>
  <c r="L47" i="44"/>
  <c r="V46" i="44"/>
  <c r="W46" i="44" s="1"/>
  <c r="Q46" i="44"/>
  <c r="P46" i="44"/>
  <c r="L46" i="44"/>
  <c r="V45" i="44"/>
  <c r="W45" i="44" s="1"/>
  <c r="Q45" i="44"/>
  <c r="P45" i="44"/>
  <c r="L45" i="44"/>
  <c r="V44" i="44"/>
  <c r="Q44" i="44"/>
  <c r="P44" i="44"/>
  <c r="L44" i="44"/>
  <c r="V43" i="44"/>
  <c r="Q43" i="44"/>
  <c r="P43" i="44"/>
  <c r="L43" i="44"/>
  <c r="V42" i="44"/>
  <c r="W42" i="44" s="1"/>
  <c r="Q42" i="44"/>
  <c r="P42" i="44"/>
  <c r="V41" i="44"/>
  <c r="Q41" i="44"/>
  <c r="P41" i="44"/>
  <c r="L41" i="44"/>
  <c r="V40" i="44"/>
  <c r="W40" i="44" s="1"/>
  <c r="Q40" i="44"/>
  <c r="P40" i="44"/>
  <c r="L40" i="44"/>
  <c r="V39" i="44"/>
  <c r="W39" i="44" s="1"/>
  <c r="Q39" i="44"/>
  <c r="P39" i="44"/>
  <c r="L39" i="44"/>
  <c r="V38" i="44"/>
  <c r="Q38" i="44"/>
  <c r="P38" i="44"/>
  <c r="L38" i="44"/>
  <c r="V37" i="44"/>
  <c r="W37" i="44" s="1"/>
  <c r="Q37" i="44"/>
  <c r="P37" i="44"/>
  <c r="L37" i="44"/>
  <c r="V36" i="44"/>
  <c r="W36" i="44"/>
  <c r="Q36" i="44"/>
  <c r="P36" i="44"/>
  <c r="L36" i="44"/>
  <c r="V35" i="44"/>
  <c r="W35" i="44" s="1"/>
  <c r="Q35" i="44"/>
  <c r="P35" i="44"/>
  <c r="V34" i="44"/>
  <c r="W34" i="44" s="1"/>
  <c r="Q34" i="44"/>
  <c r="P34" i="44"/>
  <c r="V33" i="44"/>
  <c r="W33" i="44" s="1"/>
  <c r="Q33" i="44"/>
  <c r="P33" i="44"/>
  <c r="V32" i="44"/>
  <c r="W32" i="44" s="1"/>
  <c r="Q32" i="44"/>
  <c r="P32" i="44"/>
  <c r="V31" i="44"/>
  <c r="Q31" i="44"/>
  <c r="P31" i="44"/>
  <c r="V30" i="44"/>
  <c r="Q30" i="44"/>
  <c r="P30" i="44"/>
  <c r="V29" i="44"/>
  <c r="W29" i="44" s="1"/>
  <c r="Q29" i="44"/>
  <c r="P29" i="44"/>
  <c r="V28" i="44"/>
  <c r="W28" i="44" s="1"/>
  <c r="Q28" i="44"/>
  <c r="P28" i="44"/>
  <c r="V27" i="44"/>
  <c r="Q27" i="44"/>
  <c r="P27" i="44"/>
  <c r="V26" i="44"/>
  <c r="W26" i="44" s="1"/>
  <c r="Q26" i="44"/>
  <c r="P26" i="44"/>
  <c r="V25" i="44"/>
  <c r="Q25" i="44"/>
  <c r="P25" i="44"/>
  <c r="V24" i="44"/>
  <c r="Q24" i="44"/>
  <c r="P24" i="44"/>
  <c r="V23" i="44"/>
  <c r="W23" i="44" s="1"/>
  <c r="Q23" i="44"/>
  <c r="P23" i="44"/>
  <c r="V22" i="44"/>
  <c r="Q22" i="44"/>
  <c r="P22" i="44"/>
  <c r="V21" i="44"/>
  <c r="Q21" i="44"/>
  <c r="P21" i="44"/>
  <c r="V20" i="44"/>
  <c r="W20" i="44"/>
  <c r="Q20" i="44"/>
  <c r="P20" i="44"/>
  <c r="V19" i="44"/>
  <c r="W19" i="44" s="1"/>
  <c r="Q19" i="44"/>
  <c r="P19" i="44"/>
  <c r="V18" i="44"/>
  <c r="W18" i="44" s="1"/>
  <c r="Q18" i="44"/>
  <c r="P18" i="44"/>
  <c r="V17" i="44"/>
  <c r="Q17" i="44"/>
  <c r="P17" i="44"/>
  <c r="V16" i="44"/>
  <c r="Q16" i="44"/>
  <c r="P16" i="44"/>
  <c r="V15" i="44"/>
  <c r="Q15" i="44"/>
  <c r="P15" i="44"/>
  <c r="V14" i="44"/>
  <c r="W14" i="44"/>
  <c r="Q14" i="44"/>
  <c r="P14" i="44"/>
  <c r="V13" i="44"/>
  <c r="W13" i="44" s="1"/>
  <c r="Q13" i="44"/>
  <c r="P13" i="44"/>
  <c r="V12" i="44"/>
  <c r="Q12" i="44"/>
  <c r="P12" i="44"/>
  <c r="V11" i="44"/>
  <c r="W11" i="44" s="1"/>
  <c r="Q11" i="44"/>
  <c r="P11" i="44"/>
  <c r="V10" i="44"/>
  <c r="Q10" i="44"/>
  <c r="P10" i="44"/>
  <c r="V9" i="44"/>
  <c r="Q9" i="44"/>
  <c r="P9" i="44"/>
  <c r="V8" i="44"/>
  <c r="W8" i="44"/>
  <c r="Q8" i="44"/>
  <c r="P8" i="44"/>
  <c r="P7" i="44"/>
  <c r="P2" i="44"/>
  <c r="P2" i="40"/>
  <c r="N84" i="46"/>
  <c r="M84" i="46"/>
  <c r="L83" i="46"/>
  <c r="L84" i="46" s="1"/>
  <c r="L82" i="46"/>
  <c r="K84" i="46"/>
  <c r="G49" i="8" s="1"/>
  <c r="N69" i="46"/>
  <c r="N70" i="46"/>
  <c r="M69" i="46"/>
  <c r="M70" i="46" s="1"/>
  <c r="L68" i="46"/>
  <c r="L67" i="46"/>
  <c r="L69" i="46"/>
  <c r="K69" i="46"/>
  <c r="N60" i="46"/>
  <c r="M60" i="46"/>
  <c r="L59" i="46"/>
  <c r="L58" i="46"/>
  <c r="L57" i="46"/>
  <c r="L56" i="46"/>
  <c r="K60" i="46"/>
  <c r="G40" i="8" s="1"/>
  <c r="M49" i="46"/>
  <c r="V48" i="46"/>
  <c r="W48" i="46"/>
  <c r="Q48" i="46"/>
  <c r="V47" i="46"/>
  <c r="W47" i="46" s="1"/>
  <c r="Q47" i="46"/>
  <c r="P47" i="46"/>
  <c r="V46" i="46"/>
  <c r="W46" i="46" s="1"/>
  <c r="Q46" i="46"/>
  <c r="P46" i="46"/>
  <c r="V45" i="46"/>
  <c r="Q45" i="46"/>
  <c r="P45" i="46"/>
  <c r="V44" i="46"/>
  <c r="W44" i="46" s="1"/>
  <c r="Q44" i="46"/>
  <c r="P44" i="46"/>
  <c r="V43" i="46"/>
  <c r="W43" i="46" s="1"/>
  <c r="Q43" i="46"/>
  <c r="P43" i="46"/>
  <c r="V42" i="46"/>
  <c r="W42" i="46"/>
  <c r="Q42" i="46"/>
  <c r="P42" i="46"/>
  <c r="V41" i="46"/>
  <c r="Q41" i="46"/>
  <c r="P41" i="46"/>
  <c r="V40" i="46"/>
  <c r="W40" i="46" s="1"/>
  <c r="Q40" i="46"/>
  <c r="P40" i="46"/>
  <c r="V39" i="46"/>
  <c r="Q39" i="46"/>
  <c r="P39" i="46"/>
  <c r="V38" i="46"/>
  <c r="W38" i="46"/>
  <c r="Q38" i="46"/>
  <c r="P38" i="46"/>
  <c r="V37" i="46"/>
  <c r="Q37" i="46"/>
  <c r="P37" i="46"/>
  <c r="V36" i="46"/>
  <c r="W36" i="46" s="1"/>
  <c r="Q36" i="46"/>
  <c r="P36" i="46"/>
  <c r="V35" i="46"/>
  <c r="Q35" i="46"/>
  <c r="P35" i="46"/>
  <c r="V34" i="46"/>
  <c r="W34" i="46"/>
  <c r="Q34" i="46"/>
  <c r="P34" i="46"/>
  <c r="V33" i="46"/>
  <c r="W33" i="46" s="1"/>
  <c r="Q33" i="46"/>
  <c r="P33" i="46"/>
  <c r="V32" i="46"/>
  <c r="W32" i="46" s="1"/>
  <c r="Q32" i="46"/>
  <c r="P32" i="46"/>
  <c r="V31" i="46"/>
  <c r="Q31" i="46"/>
  <c r="P31" i="46"/>
  <c r="V30" i="46"/>
  <c r="W30" i="46" s="1"/>
  <c r="Q30" i="46"/>
  <c r="P30" i="46"/>
  <c r="V29" i="46"/>
  <c r="W29" i="46" s="1"/>
  <c r="Q29" i="46"/>
  <c r="P29" i="46"/>
  <c r="V28" i="46"/>
  <c r="W28" i="46"/>
  <c r="Q28" i="46"/>
  <c r="P28" i="46"/>
  <c r="V27" i="46"/>
  <c r="Q27" i="46"/>
  <c r="P27" i="46"/>
  <c r="V26" i="46"/>
  <c r="W26" i="46" s="1"/>
  <c r="Q26" i="46"/>
  <c r="P26" i="46"/>
  <c r="V25" i="46"/>
  <c r="Q25" i="46"/>
  <c r="P25" i="46"/>
  <c r="V24" i="46"/>
  <c r="W24" i="46"/>
  <c r="Q24" i="46"/>
  <c r="P24" i="46"/>
  <c r="V23" i="46"/>
  <c r="Q23" i="46"/>
  <c r="P23" i="46"/>
  <c r="V22" i="46"/>
  <c r="W22" i="46" s="1"/>
  <c r="Q22" i="46"/>
  <c r="P22" i="46"/>
  <c r="V21" i="46"/>
  <c r="W21" i="46" s="1"/>
  <c r="Q21" i="46"/>
  <c r="P21" i="46"/>
  <c r="V20" i="46"/>
  <c r="W20" i="46"/>
  <c r="Q20" i="46"/>
  <c r="P20" i="46"/>
  <c r="V19" i="46"/>
  <c r="Q19" i="46"/>
  <c r="P19" i="46"/>
  <c r="V18" i="46"/>
  <c r="W18" i="46"/>
  <c r="Q18" i="46"/>
  <c r="P18" i="46"/>
  <c r="L18" i="46"/>
  <c r="V17" i="46"/>
  <c r="W17" i="46"/>
  <c r="Q17" i="46"/>
  <c r="P17" i="46"/>
  <c r="V16" i="46"/>
  <c r="W16" i="46"/>
  <c r="Q16" i="46"/>
  <c r="P16" i="46"/>
  <c r="L16" i="46"/>
  <c r="V15" i="46"/>
  <c r="W15" i="46" s="1"/>
  <c r="Q15" i="46"/>
  <c r="P15" i="46"/>
  <c r="V14" i="46"/>
  <c r="W14" i="46" s="1"/>
  <c r="Q14" i="46"/>
  <c r="P14" i="46"/>
  <c r="L14" i="46"/>
  <c r="V13" i="46"/>
  <c r="W13" i="46" s="1"/>
  <c r="Q13" i="46"/>
  <c r="P13" i="46"/>
  <c r="V12" i="46"/>
  <c r="Q12" i="46"/>
  <c r="P12" i="46"/>
  <c r="L12" i="46"/>
  <c r="V11" i="46"/>
  <c r="W11" i="46" s="1"/>
  <c r="Q11" i="46"/>
  <c r="P11" i="46"/>
  <c r="V10" i="46"/>
  <c r="W10" i="46"/>
  <c r="Q10" i="46"/>
  <c r="P10" i="46"/>
  <c r="L10" i="46"/>
  <c r="V9" i="46"/>
  <c r="W9" i="46"/>
  <c r="Q9" i="46"/>
  <c r="P9" i="46"/>
  <c r="V8" i="46"/>
  <c r="W8" i="46" s="1"/>
  <c r="Q8" i="46"/>
  <c r="P8" i="46"/>
  <c r="P7" i="46"/>
  <c r="P2" i="46"/>
  <c r="W38" i="44"/>
  <c r="W44" i="44"/>
  <c r="W56" i="44"/>
  <c r="W62" i="44"/>
  <c r="W64" i="44"/>
  <c r="W68" i="44"/>
  <c r="W78" i="44"/>
  <c r="W82" i="44"/>
  <c r="W86" i="44"/>
  <c r="W88" i="44"/>
  <c r="W92" i="44"/>
  <c r="W102" i="44"/>
  <c r="W106" i="44"/>
  <c r="L8" i="44"/>
  <c r="L9" i="44"/>
  <c r="W9" i="44"/>
  <c r="L10" i="44"/>
  <c r="W10" i="44"/>
  <c r="L11" i="44"/>
  <c r="L12" i="44"/>
  <c r="W12" i="44"/>
  <c r="L13" i="44"/>
  <c r="L14" i="44"/>
  <c r="L15" i="44"/>
  <c r="W15" i="44"/>
  <c r="L16" i="44"/>
  <c r="W16" i="44"/>
  <c r="L17" i="44"/>
  <c r="W17" i="44"/>
  <c r="L19" i="44"/>
  <c r="L20" i="44"/>
  <c r="L21" i="44"/>
  <c r="W21" i="44"/>
  <c r="L22" i="44"/>
  <c r="W22" i="44"/>
  <c r="L23" i="44"/>
  <c r="L24" i="44"/>
  <c r="W24" i="44"/>
  <c r="L25" i="44"/>
  <c r="W25" i="44"/>
  <c r="L26" i="44"/>
  <c r="L27" i="44"/>
  <c r="W27" i="44"/>
  <c r="L28" i="44"/>
  <c r="L29" i="44"/>
  <c r="W30" i="44"/>
  <c r="L31" i="44"/>
  <c r="W31" i="44"/>
  <c r="L32" i="44"/>
  <c r="L33" i="44"/>
  <c r="L34" i="44"/>
  <c r="L35" i="44"/>
  <c r="W41" i="44"/>
  <c r="W43" i="44"/>
  <c r="W51" i="44"/>
  <c r="W57" i="44"/>
  <c r="W65" i="44"/>
  <c r="W79" i="44"/>
  <c r="W81" i="44"/>
  <c r="W83" i="44"/>
  <c r="W87" i="44"/>
  <c r="W91" i="44"/>
  <c r="W103" i="44"/>
  <c r="W107" i="44"/>
  <c r="L108" i="44"/>
  <c r="L126" i="44"/>
  <c r="L129" i="44" s="1"/>
  <c r="L141" i="44"/>
  <c r="L144" i="44" s="1"/>
  <c r="K49" i="46"/>
  <c r="G36" i="8" s="1"/>
  <c r="L9" i="46"/>
  <c r="L11" i="46"/>
  <c r="W12" i="46"/>
  <c r="L13" i="46"/>
  <c r="L15" i="46"/>
  <c r="L17" i="46"/>
  <c r="L19" i="46"/>
  <c r="W19" i="46"/>
  <c r="L20" i="46"/>
  <c r="L21" i="46"/>
  <c r="L22" i="46"/>
  <c r="L23" i="46"/>
  <c r="W23" i="46"/>
  <c r="L24" i="46"/>
  <c r="L25" i="46"/>
  <c r="W25" i="46"/>
  <c r="L26" i="46"/>
  <c r="L27" i="46"/>
  <c r="W27" i="46"/>
  <c r="L28" i="46"/>
  <c r="L29" i="46"/>
  <c r="L30" i="46"/>
  <c r="L31" i="46"/>
  <c r="W31" i="46"/>
  <c r="L32" i="46"/>
  <c r="L33" i="46"/>
  <c r="L34" i="46"/>
  <c r="L35" i="46"/>
  <c r="W35" i="46"/>
  <c r="L36" i="46"/>
  <c r="L37" i="46"/>
  <c r="W37" i="46"/>
  <c r="L38" i="46"/>
  <c r="L39" i="46"/>
  <c r="W39" i="46"/>
  <c r="L40" i="46"/>
  <c r="L41" i="46"/>
  <c r="W41" i="46"/>
  <c r="L42" i="46"/>
  <c r="L43" i="46"/>
  <c r="L44" i="46"/>
  <c r="L45" i="46"/>
  <c r="W45" i="46"/>
  <c r="L46" i="46"/>
  <c r="L47" i="46"/>
  <c r="L48" i="46"/>
  <c r="L55" i="46"/>
  <c r="L60" i="46"/>
  <c r="L66" i="46"/>
  <c r="L81" i="46"/>
  <c r="N84" i="42"/>
  <c r="M84" i="42"/>
  <c r="L83" i="42"/>
  <c r="L82" i="42"/>
  <c r="K84" i="42"/>
  <c r="E49" i="8" s="1"/>
  <c r="N69" i="42"/>
  <c r="N70" i="42"/>
  <c r="M69" i="42"/>
  <c r="M70" i="42" s="1"/>
  <c r="L68" i="42"/>
  <c r="L67" i="42"/>
  <c r="L69" i="42"/>
  <c r="K69" i="42"/>
  <c r="N60" i="42"/>
  <c r="M60" i="42"/>
  <c r="L59" i="42"/>
  <c r="L58" i="42"/>
  <c r="L57" i="42"/>
  <c r="L56" i="42"/>
  <c r="M49" i="42"/>
  <c r="V48" i="42"/>
  <c r="W48" i="42" s="1"/>
  <c r="Q48" i="42"/>
  <c r="L48" i="42"/>
  <c r="V47" i="42"/>
  <c r="W47" i="42"/>
  <c r="Q47" i="42"/>
  <c r="P47" i="42"/>
  <c r="V46" i="42"/>
  <c r="W46" i="42" s="1"/>
  <c r="Q46" i="42"/>
  <c r="P46" i="42"/>
  <c r="L46" i="42"/>
  <c r="V45" i="42"/>
  <c r="W45" i="42" s="1"/>
  <c r="Q45" i="42"/>
  <c r="P45" i="42"/>
  <c r="V44" i="42"/>
  <c r="W44" i="42"/>
  <c r="Q44" i="42"/>
  <c r="P44" i="42"/>
  <c r="L44" i="42"/>
  <c r="V43" i="42"/>
  <c r="W43" i="42"/>
  <c r="Q43" i="42"/>
  <c r="P43" i="42"/>
  <c r="V42" i="42"/>
  <c r="W42" i="42"/>
  <c r="Q42" i="42"/>
  <c r="P42" i="42"/>
  <c r="L42" i="42"/>
  <c r="V41" i="42"/>
  <c r="W41" i="42" s="1"/>
  <c r="Q41" i="42"/>
  <c r="P41" i="42"/>
  <c r="V40" i="42"/>
  <c r="W40" i="42" s="1"/>
  <c r="Q40" i="42"/>
  <c r="P40" i="42"/>
  <c r="L40" i="42"/>
  <c r="V39" i="42"/>
  <c r="W39" i="42" s="1"/>
  <c r="Q39" i="42"/>
  <c r="P39" i="42"/>
  <c r="V38" i="42"/>
  <c r="W38" i="42"/>
  <c r="Q38" i="42"/>
  <c r="P38" i="42"/>
  <c r="L38" i="42"/>
  <c r="V37" i="42"/>
  <c r="W37" i="42"/>
  <c r="Q37" i="42"/>
  <c r="P37" i="42"/>
  <c r="V36" i="42"/>
  <c r="W36" i="42" s="1"/>
  <c r="Q36" i="42"/>
  <c r="P36" i="42"/>
  <c r="L36" i="42"/>
  <c r="V35" i="42"/>
  <c r="W35" i="42"/>
  <c r="Q35" i="42"/>
  <c r="P35" i="42"/>
  <c r="V34" i="42"/>
  <c r="W34" i="42"/>
  <c r="Q34" i="42"/>
  <c r="P34" i="42"/>
  <c r="L34" i="42"/>
  <c r="V33" i="42"/>
  <c r="W33" i="42" s="1"/>
  <c r="Q33" i="42"/>
  <c r="P33" i="42"/>
  <c r="V32" i="42"/>
  <c r="W32" i="42" s="1"/>
  <c r="Q32" i="42"/>
  <c r="P32" i="42"/>
  <c r="L32" i="42"/>
  <c r="V31" i="42"/>
  <c r="W31" i="42"/>
  <c r="Q31" i="42"/>
  <c r="P31" i="42"/>
  <c r="V30" i="42"/>
  <c r="W30" i="42" s="1"/>
  <c r="Q30" i="42"/>
  <c r="P30" i="42"/>
  <c r="L30" i="42"/>
  <c r="V29" i="42"/>
  <c r="W29" i="42" s="1"/>
  <c r="Q29" i="42"/>
  <c r="P29" i="42"/>
  <c r="V28" i="42"/>
  <c r="W28" i="42"/>
  <c r="Q28" i="42"/>
  <c r="P28" i="42"/>
  <c r="L28" i="42"/>
  <c r="V27" i="42"/>
  <c r="W27" i="42"/>
  <c r="Q27" i="42"/>
  <c r="P27" i="42"/>
  <c r="V26" i="42"/>
  <c r="W26" i="42"/>
  <c r="Q26" i="42"/>
  <c r="P26" i="42"/>
  <c r="L26" i="42"/>
  <c r="V25" i="42"/>
  <c r="W25" i="42" s="1"/>
  <c r="Q25" i="42"/>
  <c r="P25" i="42"/>
  <c r="V24" i="42"/>
  <c r="W24" i="42" s="1"/>
  <c r="Q24" i="42"/>
  <c r="P24" i="42"/>
  <c r="L24" i="42"/>
  <c r="V23" i="42"/>
  <c r="W23" i="42" s="1"/>
  <c r="Q23" i="42"/>
  <c r="P23" i="42"/>
  <c r="V22" i="42"/>
  <c r="W22" i="42"/>
  <c r="Q22" i="42"/>
  <c r="P22" i="42"/>
  <c r="L22" i="42"/>
  <c r="V21" i="42"/>
  <c r="W21" i="42"/>
  <c r="Q21" i="42"/>
  <c r="P21" i="42"/>
  <c r="V20" i="42"/>
  <c r="W20" i="42" s="1"/>
  <c r="Q20" i="42"/>
  <c r="P20" i="42"/>
  <c r="L20" i="42"/>
  <c r="V19" i="42"/>
  <c r="W19" i="42"/>
  <c r="Q19" i="42"/>
  <c r="P19" i="42"/>
  <c r="V18" i="42"/>
  <c r="W18" i="42"/>
  <c r="Q18" i="42"/>
  <c r="P18" i="42"/>
  <c r="L18" i="42"/>
  <c r="V17" i="42"/>
  <c r="W17" i="42" s="1"/>
  <c r="Q17" i="42"/>
  <c r="P17" i="42"/>
  <c r="V16" i="42"/>
  <c r="W16" i="42" s="1"/>
  <c r="Q16" i="42"/>
  <c r="P16" i="42"/>
  <c r="L16" i="42"/>
  <c r="V15" i="42"/>
  <c r="W15" i="42"/>
  <c r="Q15" i="42"/>
  <c r="P15" i="42"/>
  <c r="V14" i="42"/>
  <c r="W14" i="42" s="1"/>
  <c r="Q14" i="42"/>
  <c r="P14" i="42"/>
  <c r="L14" i="42"/>
  <c r="V13" i="42"/>
  <c r="W13" i="42" s="1"/>
  <c r="Q13" i="42"/>
  <c r="P13" i="42"/>
  <c r="V12" i="42"/>
  <c r="W12" i="42"/>
  <c r="Q12" i="42"/>
  <c r="P12" i="42"/>
  <c r="L12" i="42"/>
  <c r="V11" i="42"/>
  <c r="W11" i="42"/>
  <c r="Q11" i="42"/>
  <c r="P11" i="42"/>
  <c r="V10" i="42"/>
  <c r="W10" i="42"/>
  <c r="Q10" i="42"/>
  <c r="P10" i="42"/>
  <c r="V9" i="42"/>
  <c r="W9" i="42"/>
  <c r="Q9" i="42"/>
  <c r="P9" i="42"/>
  <c r="V8" i="42"/>
  <c r="W8" i="42"/>
  <c r="Q8" i="42"/>
  <c r="P8" i="42"/>
  <c r="P7" i="42"/>
  <c r="P2" i="42"/>
  <c r="L94" i="38"/>
  <c r="L92" i="38"/>
  <c r="L91" i="38"/>
  <c r="L90" i="38"/>
  <c r="L89" i="38"/>
  <c r="L88" i="38"/>
  <c r="L87" i="38"/>
  <c r="L86" i="38"/>
  <c r="L85" i="38"/>
  <c r="L81" i="38"/>
  <c r="L80" i="38"/>
  <c r="L78" i="38"/>
  <c r="L77" i="38"/>
  <c r="L76" i="38"/>
  <c r="L75" i="38"/>
  <c r="L74" i="38"/>
  <c r="L73" i="38"/>
  <c r="L72" i="38"/>
  <c r="L68" i="38"/>
  <c r="L67" i="38"/>
  <c r="L66" i="38"/>
  <c r="L65" i="38"/>
  <c r="L64" i="38"/>
  <c r="L62" i="38"/>
  <c r="L61" i="38"/>
  <c r="L60" i="38"/>
  <c r="L59" i="38"/>
  <c r="L55" i="38"/>
  <c r="L54" i="38"/>
  <c r="L53" i="38"/>
  <c r="L52" i="38"/>
  <c r="L51" i="38"/>
  <c r="L50" i="38"/>
  <c r="L49" i="38"/>
  <c r="L48" i="38"/>
  <c r="L47" i="38"/>
  <c r="L42" i="38"/>
  <c r="L41" i="38"/>
  <c r="L40" i="38"/>
  <c r="L39" i="38"/>
  <c r="L38" i="38"/>
  <c r="L37" i="38"/>
  <c r="L36" i="38"/>
  <c r="L35" i="38"/>
  <c r="L29" i="38"/>
  <c r="L28" i="38"/>
  <c r="L27" i="38"/>
  <c r="L26" i="38"/>
  <c r="L25" i="38"/>
  <c r="L24" i="38"/>
  <c r="L23" i="38"/>
  <c r="L22" i="38"/>
  <c r="L21" i="38"/>
  <c r="L16" i="38"/>
  <c r="L15" i="38"/>
  <c r="L14" i="38"/>
  <c r="L13" i="38"/>
  <c r="L12" i="38"/>
  <c r="L11" i="38"/>
  <c r="L10" i="38"/>
  <c r="L9" i="38"/>
  <c r="L8" i="38"/>
  <c r="L143" i="40"/>
  <c r="L144" i="40" s="1"/>
  <c r="L142" i="40"/>
  <c r="L141" i="40"/>
  <c r="L128" i="40"/>
  <c r="L127" i="40"/>
  <c r="L126" i="40"/>
  <c r="L116" i="40"/>
  <c r="L117" i="40"/>
  <c r="L118" i="40"/>
  <c r="L119" i="40"/>
  <c r="L108" i="40"/>
  <c r="N440" i="37"/>
  <c r="N439" i="37"/>
  <c r="N438" i="37"/>
  <c r="N437" i="37"/>
  <c r="N436" i="37"/>
  <c r="N435" i="37"/>
  <c r="N434" i="37"/>
  <c r="N433" i="37"/>
  <c r="N432" i="37"/>
  <c r="N431" i="37"/>
  <c r="N417" i="37"/>
  <c r="N416" i="37"/>
  <c r="N415" i="37"/>
  <c r="N414" i="37"/>
  <c r="N413" i="37"/>
  <c r="N412" i="37"/>
  <c r="N411" i="37"/>
  <c r="N410" i="37"/>
  <c r="N409" i="37"/>
  <c r="N408" i="37"/>
  <c r="N392" i="37"/>
  <c r="N391" i="37"/>
  <c r="N390" i="37"/>
  <c r="N389" i="37"/>
  <c r="N388" i="37"/>
  <c r="N387" i="37"/>
  <c r="N386" i="37"/>
  <c r="N385" i="37"/>
  <c r="N384" i="37"/>
  <c r="N383" i="37"/>
  <c r="N369" i="37"/>
  <c r="N368" i="37"/>
  <c r="N367" i="37"/>
  <c r="N366" i="37"/>
  <c r="N365" i="37"/>
  <c r="N364" i="37"/>
  <c r="N363" i="37"/>
  <c r="N362" i="37"/>
  <c r="N361" i="37"/>
  <c r="N360" i="37"/>
  <c r="V108" i="40"/>
  <c r="V9" i="40"/>
  <c r="W9" i="40" s="1"/>
  <c r="V10" i="40"/>
  <c r="V11" i="40"/>
  <c r="V12" i="40"/>
  <c r="V13" i="40"/>
  <c r="V14" i="40"/>
  <c r="V15" i="40"/>
  <c r="V16" i="40"/>
  <c r="V17" i="40"/>
  <c r="V18" i="40"/>
  <c r="V19" i="40"/>
  <c r="W19" i="40" s="1"/>
  <c r="V20" i="40"/>
  <c r="V21" i="40"/>
  <c r="V22" i="40"/>
  <c r="V23" i="40"/>
  <c r="V24" i="40"/>
  <c r="V25" i="40"/>
  <c r="V26" i="40"/>
  <c r="V27" i="40"/>
  <c r="V28" i="40"/>
  <c r="V29" i="40"/>
  <c r="V30" i="40"/>
  <c r="V31" i="40"/>
  <c r="V32" i="40"/>
  <c r="V33" i="40"/>
  <c r="V34" i="40"/>
  <c r="V35" i="40"/>
  <c r="W35" i="40" s="1"/>
  <c r="V36" i="40"/>
  <c r="V37" i="40"/>
  <c r="V38" i="40"/>
  <c r="V39" i="40"/>
  <c r="V40" i="40"/>
  <c r="V41" i="40"/>
  <c r="V42" i="40"/>
  <c r="V43" i="40"/>
  <c r="V44" i="40"/>
  <c r="V45" i="40"/>
  <c r="V46" i="40"/>
  <c r="V47" i="40"/>
  <c r="V48" i="40"/>
  <c r="V49" i="40"/>
  <c r="V50" i="40"/>
  <c r="V51" i="40"/>
  <c r="W51" i="40" s="1"/>
  <c r="V52" i="40"/>
  <c r="V53" i="40"/>
  <c r="V54" i="40"/>
  <c r="V55" i="40"/>
  <c r="V56" i="40"/>
  <c r="V57" i="40"/>
  <c r="V58" i="40"/>
  <c r="V59" i="40"/>
  <c r="V60" i="40"/>
  <c r="V61" i="40"/>
  <c r="V62" i="40"/>
  <c r="V63" i="40"/>
  <c r="V64" i="40"/>
  <c r="V65" i="40"/>
  <c r="V66" i="40"/>
  <c r="V67" i="40"/>
  <c r="W67" i="40" s="1"/>
  <c r="V68" i="40"/>
  <c r="V69" i="40"/>
  <c r="V70" i="40"/>
  <c r="V71" i="40"/>
  <c r="V72" i="40"/>
  <c r="V73" i="40"/>
  <c r="V74" i="40"/>
  <c r="V75" i="40"/>
  <c r="V76" i="40"/>
  <c r="V77" i="40"/>
  <c r="V78" i="40"/>
  <c r="V79" i="40"/>
  <c r="V80" i="40"/>
  <c r="V81" i="40"/>
  <c r="W81" i="40" s="1"/>
  <c r="V82" i="40"/>
  <c r="V83" i="40"/>
  <c r="V84" i="40"/>
  <c r="V85" i="40"/>
  <c r="V86" i="40"/>
  <c r="V87" i="40"/>
  <c r="V88" i="40"/>
  <c r="V89" i="40"/>
  <c r="V90" i="40"/>
  <c r="V91" i="40"/>
  <c r="V92" i="40"/>
  <c r="V93" i="40"/>
  <c r="V94" i="40"/>
  <c r="V95" i="40"/>
  <c r="V96" i="40"/>
  <c r="V97" i="40"/>
  <c r="V98" i="40"/>
  <c r="V99" i="40"/>
  <c r="W99" i="40" s="1"/>
  <c r="V100" i="40"/>
  <c r="V101" i="40"/>
  <c r="V102" i="40"/>
  <c r="V103" i="40"/>
  <c r="V104" i="40"/>
  <c r="V105" i="40"/>
  <c r="W105" i="40" s="1"/>
  <c r="V106" i="40"/>
  <c r="V107" i="40"/>
  <c r="W107" i="40" s="1"/>
  <c r="V8" i="40"/>
  <c r="Q4" i="55"/>
  <c r="Q5" i="55"/>
  <c r="B6" i="55"/>
  <c r="B8" i="55"/>
  <c r="B10" i="55"/>
  <c r="B12" i="55" s="1"/>
  <c r="B14" i="55" s="1"/>
  <c r="B16" i="55" s="1"/>
  <c r="B18" i="55" s="1"/>
  <c r="B20" i="55" s="1"/>
  <c r="B22" i="55" s="1"/>
  <c r="B24" i="55" s="1"/>
  <c r="B26" i="55" s="1"/>
  <c r="B28" i="55" s="1"/>
  <c r="B30" i="55" s="1"/>
  <c r="B32" i="55" s="1"/>
  <c r="B34" i="55" s="1"/>
  <c r="Q6" i="55"/>
  <c r="Q7" i="55"/>
  <c r="Q8" i="55"/>
  <c r="Q9" i="55"/>
  <c r="Q10" i="55"/>
  <c r="Q11" i="55"/>
  <c r="Q12" i="55"/>
  <c r="Q13" i="55"/>
  <c r="Q14" i="55"/>
  <c r="Q15" i="55"/>
  <c r="Q16" i="55"/>
  <c r="Q17" i="55"/>
  <c r="Q18" i="55"/>
  <c r="Q19" i="55"/>
  <c r="Q20" i="55"/>
  <c r="Q21" i="55"/>
  <c r="Q22" i="55"/>
  <c r="Q23" i="55"/>
  <c r="Q24" i="55"/>
  <c r="Q25" i="55"/>
  <c r="Q26" i="55"/>
  <c r="Q27" i="55"/>
  <c r="Q28" i="55"/>
  <c r="Q29" i="55"/>
  <c r="Q30" i="55"/>
  <c r="N49" i="42"/>
  <c r="N49" i="46"/>
  <c r="L8" i="46"/>
  <c r="L9" i="42"/>
  <c r="L10" i="42"/>
  <c r="L11" i="42"/>
  <c r="L13" i="42"/>
  <c r="L15" i="42"/>
  <c r="L17" i="42"/>
  <c r="L19" i="42"/>
  <c r="L21" i="42"/>
  <c r="L23" i="42"/>
  <c r="L25" i="42"/>
  <c r="L27" i="42"/>
  <c r="L29" i="42"/>
  <c r="L31" i="42"/>
  <c r="L33" i="42"/>
  <c r="L35" i="42"/>
  <c r="L37" i="42"/>
  <c r="L39" i="42"/>
  <c r="L41" i="42"/>
  <c r="L43" i="42"/>
  <c r="L45" i="42"/>
  <c r="L47" i="42"/>
  <c r="K49" i="42"/>
  <c r="E36" i="8"/>
  <c r="L55" i="42"/>
  <c r="L60" i="42"/>
  <c r="L66" i="42"/>
  <c r="L81" i="42"/>
  <c r="L84" i="42" s="1"/>
  <c r="B6" i="54"/>
  <c r="B8" i="54"/>
  <c r="B10" i="54"/>
  <c r="B12" i="54" s="1"/>
  <c r="B14" i="54"/>
  <c r="B16" i="54" s="1"/>
  <c r="B18" i="54" s="1"/>
  <c r="B20" i="54" s="1"/>
  <c r="B22" i="54" s="1"/>
  <c r="B24" i="54" s="1"/>
  <c r="B26" i="54" s="1"/>
  <c r="B28" i="54" s="1"/>
  <c r="B30" i="54" s="1"/>
  <c r="H53" i="53"/>
  <c r="H52" i="53"/>
  <c r="H54" i="53" s="1"/>
  <c r="B6" i="53"/>
  <c r="B7" i="53"/>
  <c r="B8" i="53"/>
  <c r="B9" i="53" s="1"/>
  <c r="B12" i="53" s="1"/>
  <c r="B17" i="53" s="1"/>
  <c r="B18" i="53" s="1"/>
  <c r="B22" i="53" s="1"/>
  <c r="B23" i="53" s="1"/>
  <c r="B24" i="53" s="1"/>
  <c r="B25" i="53" s="1"/>
  <c r="B26" i="53" s="1"/>
  <c r="B29" i="53" s="1"/>
  <c r="B34" i="53" s="1"/>
  <c r="B35" i="53" s="1"/>
  <c r="B39" i="53" s="1"/>
  <c r="B40" i="53" s="1"/>
  <c r="B41" i="53" s="1"/>
  <c r="B42" i="53" s="1"/>
  <c r="B51" i="53" s="1"/>
  <c r="B52" i="53" s="1"/>
  <c r="B53" i="53" s="1"/>
  <c r="B54" i="53" s="1"/>
  <c r="B55" i="53" s="1"/>
  <c r="B56" i="53" s="1"/>
  <c r="B57" i="53" s="1"/>
  <c r="B58" i="53" s="1"/>
  <c r="B59" i="53" s="1"/>
  <c r="B60" i="53" s="1"/>
  <c r="B61" i="53" s="1"/>
  <c r="B62" i="53" s="1"/>
  <c r="H32" i="53"/>
  <c r="H33" i="53" s="1"/>
  <c r="H35" i="53" s="1"/>
  <c r="H15" i="53"/>
  <c r="H59" i="45"/>
  <c r="H58" i="45"/>
  <c r="H60" i="45" s="1"/>
  <c r="H55" i="47"/>
  <c r="H54" i="47"/>
  <c r="H56" i="47" s="1"/>
  <c r="G66" i="51"/>
  <c r="I9" i="39"/>
  <c r="H59" i="51"/>
  <c r="H61" i="51"/>
  <c r="H58" i="51"/>
  <c r="H60" i="51"/>
  <c r="H68" i="51"/>
  <c r="H36" i="51"/>
  <c r="H37" i="51"/>
  <c r="H41" i="51"/>
  <c r="G41" i="51" s="1"/>
  <c r="B6" i="51"/>
  <c r="B7" i="51" s="1"/>
  <c r="B8" i="51" s="1"/>
  <c r="B9" i="51" s="1"/>
  <c r="B13" i="51" s="1"/>
  <c r="B18" i="51" s="1"/>
  <c r="B19" i="51" s="1"/>
  <c r="B20" i="51" s="1"/>
  <c r="B21" i="51" s="1"/>
  <c r="B25" i="51" s="1"/>
  <c r="B26" i="51" s="1"/>
  <c r="B27" i="51" s="1"/>
  <c r="B28" i="51" s="1"/>
  <c r="B29" i="51" s="1"/>
  <c r="B33" i="51" s="1"/>
  <c r="B38" i="51" s="1"/>
  <c r="B39" i="51" s="1"/>
  <c r="B40" i="51" s="1"/>
  <c r="B41" i="51" s="1"/>
  <c r="B45" i="51" s="1"/>
  <c r="B46" i="51" s="1"/>
  <c r="B47" i="51" s="1"/>
  <c r="B48" i="51" s="1"/>
  <c r="B57" i="51" s="1"/>
  <c r="B58" i="51" s="1"/>
  <c r="B59" i="51" s="1"/>
  <c r="B60" i="51" s="1"/>
  <c r="B61" i="51" s="1"/>
  <c r="B62" i="51" s="1"/>
  <c r="B63" i="51" s="1"/>
  <c r="B64" i="51" s="1"/>
  <c r="B65" i="51" s="1"/>
  <c r="B66" i="51" s="1"/>
  <c r="B67" i="51" s="1"/>
  <c r="B68" i="51" s="1"/>
  <c r="H62" i="53"/>
  <c r="G68" i="51"/>
  <c r="I8" i="39"/>
  <c r="L8" i="42"/>
  <c r="H9" i="39"/>
  <c r="G46" i="49"/>
  <c r="H8" i="39" s="1"/>
  <c r="G38" i="49"/>
  <c r="B35" i="49"/>
  <c r="B36" i="49"/>
  <c r="B37" i="49"/>
  <c r="B38" i="49"/>
  <c r="B39" i="49" s="1"/>
  <c r="B40" i="49" s="1"/>
  <c r="B41" i="49" s="1"/>
  <c r="B42" i="49" s="1"/>
  <c r="B43" i="49" s="1"/>
  <c r="B44" i="49" s="1"/>
  <c r="B45" i="49" s="1"/>
  <c r="B46" i="49" s="1"/>
  <c r="B86" i="35"/>
  <c r="C86" i="35"/>
  <c r="N15" i="49" s="1"/>
  <c r="G11" i="49"/>
  <c r="G12" i="49" s="1"/>
  <c r="B6" i="47"/>
  <c r="B7" i="47"/>
  <c r="B9" i="47"/>
  <c r="B10" i="47" s="1"/>
  <c r="B13" i="47"/>
  <c r="B18" i="47" s="1"/>
  <c r="B19" i="47"/>
  <c r="B23" i="47" s="1"/>
  <c r="B24" i="47" s="1"/>
  <c r="B25" i="47" s="1"/>
  <c r="B27" i="47"/>
  <c r="B28" i="47" s="1"/>
  <c r="B31" i="47" s="1"/>
  <c r="B36" i="47" s="1"/>
  <c r="B37" i="47" s="1"/>
  <c r="B41" i="47" s="1"/>
  <c r="B42" i="47" s="1"/>
  <c r="B43" i="47" s="1"/>
  <c r="B44" i="47" s="1"/>
  <c r="B53" i="47" s="1"/>
  <c r="B54" i="47" s="1"/>
  <c r="B55" i="47" s="1"/>
  <c r="B56" i="47" s="1"/>
  <c r="B57" i="47" s="1"/>
  <c r="B58" i="47" s="1"/>
  <c r="B59" i="47" s="1"/>
  <c r="B60" i="47" s="1"/>
  <c r="B61" i="47" s="1"/>
  <c r="B62" i="47" s="1"/>
  <c r="B63" i="47" s="1"/>
  <c r="B64" i="47" s="1"/>
  <c r="B6" i="45"/>
  <c r="B7" i="45" s="1"/>
  <c r="B9" i="45" s="1"/>
  <c r="B10" i="45"/>
  <c r="B11" i="45" s="1"/>
  <c r="B12" i="45" s="1"/>
  <c r="B15" i="45" s="1"/>
  <c r="B20" i="45" s="1"/>
  <c r="B21" i="45" s="1"/>
  <c r="B25" i="45" s="1"/>
  <c r="B26" i="45" s="1"/>
  <c r="B28" i="45" s="1"/>
  <c r="B29" i="45" s="1"/>
  <c r="B30" i="45" s="1"/>
  <c r="B31" i="45" s="1"/>
  <c r="B35" i="45" s="1"/>
  <c r="H59" i="43"/>
  <c r="H58" i="43"/>
  <c r="H60" i="43"/>
  <c r="H62" i="43"/>
  <c r="H57" i="43"/>
  <c r="B6" i="43"/>
  <c r="B7" i="43" s="1"/>
  <c r="B8" i="43"/>
  <c r="B9" i="43" s="1"/>
  <c r="B10" i="43" s="1"/>
  <c r="B12" i="43" s="1"/>
  <c r="B15" i="43"/>
  <c r="B20" i="43" s="1"/>
  <c r="B21" i="43"/>
  <c r="B25" i="43" s="1"/>
  <c r="B26" i="43" s="1"/>
  <c r="B27" i="43" s="1"/>
  <c r="B28" i="43" s="1"/>
  <c r="B29" i="43" s="1"/>
  <c r="B30" i="43" s="1"/>
  <c r="B32" i="43" s="1"/>
  <c r="B35" i="43" s="1"/>
  <c r="B40" i="43" s="1"/>
  <c r="B41" i="43" s="1"/>
  <c r="B45" i="43" s="1"/>
  <c r="B46" i="43" s="1"/>
  <c r="B47" i="43" s="1"/>
  <c r="B48" i="43" s="1"/>
  <c r="B57" i="43" s="1"/>
  <c r="B58" i="43" s="1"/>
  <c r="B59" i="43" s="1"/>
  <c r="B60" i="43" s="1"/>
  <c r="B61" i="43" s="1"/>
  <c r="B62" i="43" s="1"/>
  <c r="B63" i="43" s="1"/>
  <c r="B64" i="43" s="1"/>
  <c r="B65" i="43" s="1"/>
  <c r="B66" i="43" s="1"/>
  <c r="B67" i="43" s="1"/>
  <c r="B68" i="43" s="1"/>
  <c r="H61" i="43"/>
  <c r="B39" i="45"/>
  <c r="B40" i="45"/>
  <c r="B41" i="45"/>
  <c r="B45" i="45" s="1"/>
  <c r="B46" i="45" s="1"/>
  <c r="B47" i="45" s="1"/>
  <c r="B48" i="45" s="1"/>
  <c r="B57" i="45" s="1"/>
  <c r="B58" i="45" s="1"/>
  <c r="B59" i="45" s="1"/>
  <c r="B60" i="45" s="1"/>
  <c r="B61" i="45" s="1"/>
  <c r="B62" i="45" s="1"/>
  <c r="B63" i="45" s="1"/>
  <c r="B64" i="45" s="1"/>
  <c r="B65" i="45" s="1"/>
  <c r="B66" i="45" s="1"/>
  <c r="B67" i="45" s="1"/>
  <c r="B68" i="45" s="1"/>
  <c r="D16" i="39"/>
  <c r="M144" i="40"/>
  <c r="G19" i="8" s="1"/>
  <c r="O113" i="37"/>
  <c r="O114" i="37" s="1"/>
  <c r="N112" i="37"/>
  <c r="N111" i="37"/>
  <c r="N110" i="37"/>
  <c r="N109" i="37"/>
  <c r="N108" i="37"/>
  <c r="N107" i="37"/>
  <c r="N106" i="37"/>
  <c r="N105" i="37"/>
  <c r="N104" i="37"/>
  <c r="N103" i="37"/>
  <c r="N102" i="37"/>
  <c r="N101" i="37"/>
  <c r="N100" i="37"/>
  <c r="N99" i="37"/>
  <c r="N98" i="37"/>
  <c r="N97" i="37"/>
  <c r="N96" i="37"/>
  <c r="N95" i="37"/>
  <c r="N94" i="37"/>
  <c r="N93" i="37"/>
  <c r="N92" i="37"/>
  <c r="N91" i="37"/>
  <c r="N90" i="37"/>
  <c r="N89" i="37"/>
  <c r="N88" i="37"/>
  <c r="N87" i="37"/>
  <c r="N86" i="37"/>
  <c r="N85" i="37"/>
  <c r="N84" i="37"/>
  <c r="N83" i="37"/>
  <c r="N19" i="37"/>
  <c r="N21" i="37"/>
  <c r="N22" i="37"/>
  <c r="N23" i="37"/>
  <c r="N24" i="37"/>
  <c r="N25" i="37"/>
  <c r="N26" i="37"/>
  <c r="N27" i="37"/>
  <c r="N28" i="37"/>
  <c r="N29" i="37"/>
  <c r="N30" i="37"/>
  <c r="N31" i="37"/>
  <c r="N33" i="37"/>
  <c r="N34" i="37"/>
  <c r="N35" i="37"/>
  <c r="N36" i="37"/>
  <c r="N37" i="37"/>
  <c r="N38" i="37"/>
  <c r="N39" i="37"/>
  <c r="N40" i="37"/>
  <c r="N41" i="37"/>
  <c r="N44" i="37"/>
  <c r="N45" i="37"/>
  <c r="N46" i="37"/>
  <c r="N47" i="37"/>
  <c r="N48" i="37"/>
  <c r="N49" i="37"/>
  <c r="N50" i="37"/>
  <c r="N51" i="37"/>
  <c r="N52" i="37"/>
  <c r="N53" i="37"/>
  <c r="N54" i="37"/>
  <c r="N55" i="37"/>
  <c r="N57" i="37"/>
  <c r="N58" i="37"/>
  <c r="N59" i="37"/>
  <c r="Q78" i="40"/>
  <c r="Q79" i="40"/>
  <c r="Q80" i="40"/>
  <c r="Q81" i="40"/>
  <c r="Q82" i="40"/>
  <c r="Q83" i="40"/>
  <c r="Q84" i="40"/>
  <c r="Q85" i="40"/>
  <c r="Q86" i="40"/>
  <c r="Q87" i="40"/>
  <c r="Q88" i="40"/>
  <c r="Q89" i="40"/>
  <c r="Q90" i="40"/>
  <c r="Q91" i="40"/>
  <c r="Q92" i="40"/>
  <c r="Q93" i="40"/>
  <c r="Q94" i="40"/>
  <c r="Q95" i="40"/>
  <c r="Q96" i="40"/>
  <c r="Q97" i="40"/>
  <c r="Q98" i="40"/>
  <c r="Q99" i="40"/>
  <c r="Q100" i="40"/>
  <c r="Q101" i="40"/>
  <c r="Q102" i="40"/>
  <c r="Q103" i="40"/>
  <c r="Q104" i="40"/>
  <c r="Q105" i="40"/>
  <c r="Q106" i="40"/>
  <c r="Q107" i="40"/>
  <c r="Q76" i="40"/>
  <c r="Q77" i="40"/>
  <c r="P78" i="40"/>
  <c r="P79" i="40"/>
  <c r="P80" i="40"/>
  <c r="P81" i="40"/>
  <c r="P82" i="40"/>
  <c r="P83" i="40"/>
  <c r="P84" i="40"/>
  <c r="P85" i="40"/>
  <c r="P86" i="40"/>
  <c r="P87" i="40"/>
  <c r="P88" i="40"/>
  <c r="P89" i="40"/>
  <c r="P90" i="40"/>
  <c r="P91" i="40"/>
  <c r="P92" i="40"/>
  <c r="P93" i="40"/>
  <c r="P94" i="40"/>
  <c r="P95" i="40"/>
  <c r="P96" i="40"/>
  <c r="P97" i="40"/>
  <c r="P98" i="40"/>
  <c r="P99" i="40"/>
  <c r="P100" i="40"/>
  <c r="P101" i="40"/>
  <c r="P102" i="40"/>
  <c r="P103" i="40"/>
  <c r="P104" i="40"/>
  <c r="P105" i="40"/>
  <c r="P106" i="40"/>
  <c r="P107" i="40"/>
  <c r="P77" i="40"/>
  <c r="L77" i="40"/>
  <c r="L78" i="40"/>
  <c r="L79" i="40"/>
  <c r="L80" i="40"/>
  <c r="L81" i="40"/>
  <c r="L82" i="40"/>
  <c r="L83" i="40"/>
  <c r="L84" i="40"/>
  <c r="L85" i="40"/>
  <c r="L86" i="40"/>
  <c r="L87" i="40"/>
  <c r="L88" i="40"/>
  <c r="L89" i="40"/>
  <c r="L90" i="40"/>
  <c r="L91" i="40"/>
  <c r="L92" i="40"/>
  <c r="L93" i="40"/>
  <c r="L94" i="40"/>
  <c r="L95" i="40"/>
  <c r="L96" i="40"/>
  <c r="L97" i="40"/>
  <c r="L98" i="40"/>
  <c r="L99" i="40"/>
  <c r="L100" i="40"/>
  <c r="L101" i="40"/>
  <c r="L102" i="40"/>
  <c r="L103" i="40"/>
  <c r="L104" i="40"/>
  <c r="L105" i="40"/>
  <c r="L106" i="40"/>
  <c r="L107" i="40"/>
  <c r="L17" i="40"/>
  <c r="L18" i="40"/>
  <c r="L19" i="40"/>
  <c r="L20" i="40"/>
  <c r="L21" i="40"/>
  <c r="L22" i="40"/>
  <c r="L23" i="40"/>
  <c r="L24" i="40"/>
  <c r="L25" i="40"/>
  <c r="L26" i="40"/>
  <c r="L27" i="40"/>
  <c r="L28" i="40"/>
  <c r="L29" i="40"/>
  <c r="L30" i="40"/>
  <c r="L31" i="40"/>
  <c r="L32" i="40"/>
  <c r="L33" i="40"/>
  <c r="L34" i="40"/>
  <c r="L35" i="40"/>
  <c r="L36" i="40"/>
  <c r="L37" i="40"/>
  <c r="L38" i="40"/>
  <c r="L39" i="40"/>
  <c r="L40" i="40"/>
  <c r="L41" i="40"/>
  <c r="L42" i="40"/>
  <c r="L43" i="40"/>
  <c r="L44" i="40"/>
  <c r="L45" i="40"/>
  <c r="L46" i="40"/>
  <c r="L47" i="40"/>
  <c r="L48" i="40"/>
  <c r="L49" i="40"/>
  <c r="L50" i="40"/>
  <c r="L51" i="40"/>
  <c r="L52" i="40"/>
  <c r="L53" i="40"/>
  <c r="L54" i="40"/>
  <c r="L55" i="40"/>
  <c r="L56" i="40"/>
  <c r="L57" i="40"/>
  <c r="L58" i="40"/>
  <c r="L59" i="40"/>
  <c r="L60" i="40"/>
  <c r="L61" i="40"/>
  <c r="L62" i="40"/>
  <c r="L63" i="40"/>
  <c r="L64" i="40"/>
  <c r="L65" i="40"/>
  <c r="L66" i="40"/>
  <c r="L67" i="40"/>
  <c r="L68" i="40"/>
  <c r="L69" i="40"/>
  <c r="L70" i="40"/>
  <c r="L71" i="40"/>
  <c r="L72" i="40"/>
  <c r="L73" i="40"/>
  <c r="L74" i="40"/>
  <c r="L75" i="40"/>
  <c r="L76" i="40"/>
  <c r="Q9" i="40"/>
  <c r="Q10" i="40"/>
  <c r="Q11" i="40"/>
  <c r="Q12" i="40"/>
  <c r="Q13" i="40"/>
  <c r="Q14" i="40"/>
  <c r="Q15" i="40"/>
  <c r="Q16" i="40"/>
  <c r="Q17" i="40"/>
  <c r="Q18" i="40"/>
  <c r="Q19" i="40"/>
  <c r="Q20" i="40"/>
  <c r="Q21" i="40"/>
  <c r="Q22" i="40"/>
  <c r="Q23" i="40"/>
  <c r="Q24" i="40"/>
  <c r="Q25" i="40"/>
  <c r="Q26" i="40"/>
  <c r="Q27" i="40"/>
  <c r="Q28" i="40"/>
  <c r="Q29" i="40"/>
  <c r="Q30" i="40"/>
  <c r="Q31" i="40"/>
  <c r="Q32" i="40"/>
  <c r="Q33" i="40"/>
  <c r="Q34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47" i="40"/>
  <c r="Q48" i="40"/>
  <c r="Q49" i="40"/>
  <c r="Q50" i="40"/>
  <c r="Q51" i="40"/>
  <c r="Q52" i="40"/>
  <c r="Q53" i="40"/>
  <c r="Q54" i="40"/>
  <c r="Q55" i="40"/>
  <c r="Q56" i="40"/>
  <c r="Q57" i="40"/>
  <c r="Q58" i="40"/>
  <c r="Q59" i="40"/>
  <c r="Q60" i="40"/>
  <c r="Q61" i="40"/>
  <c r="Q62" i="40"/>
  <c r="Q63" i="40"/>
  <c r="Q64" i="40"/>
  <c r="Q65" i="40"/>
  <c r="Q66" i="40"/>
  <c r="Q67" i="40"/>
  <c r="Q68" i="40"/>
  <c r="Q69" i="40"/>
  <c r="Q70" i="40"/>
  <c r="Q71" i="40"/>
  <c r="Q72" i="40"/>
  <c r="Q73" i="40"/>
  <c r="Q74" i="40"/>
  <c r="Q75" i="40"/>
  <c r="P18" i="40"/>
  <c r="P19" i="40"/>
  <c r="P20" i="40"/>
  <c r="P21" i="40"/>
  <c r="P22" i="40"/>
  <c r="P23" i="40"/>
  <c r="P24" i="40"/>
  <c r="P25" i="40"/>
  <c r="P26" i="40"/>
  <c r="P27" i="40"/>
  <c r="P28" i="40"/>
  <c r="P29" i="40"/>
  <c r="P30" i="40"/>
  <c r="P31" i="40"/>
  <c r="P32" i="40"/>
  <c r="P33" i="40"/>
  <c r="P34" i="40"/>
  <c r="P35" i="40"/>
  <c r="P36" i="40"/>
  <c r="P37" i="40"/>
  <c r="P38" i="40"/>
  <c r="P39" i="40"/>
  <c r="P40" i="40"/>
  <c r="P41" i="40"/>
  <c r="P42" i="40"/>
  <c r="P43" i="40"/>
  <c r="P44" i="40"/>
  <c r="P45" i="40"/>
  <c r="P46" i="40"/>
  <c r="P47" i="40"/>
  <c r="P48" i="40"/>
  <c r="P49" i="40"/>
  <c r="P50" i="40"/>
  <c r="P51" i="40"/>
  <c r="P52" i="40"/>
  <c r="P53" i="40"/>
  <c r="P54" i="40"/>
  <c r="P55" i="40"/>
  <c r="P56" i="40"/>
  <c r="P57" i="40"/>
  <c r="P58" i="40"/>
  <c r="P59" i="40"/>
  <c r="P60" i="40"/>
  <c r="P61" i="40"/>
  <c r="P62" i="40"/>
  <c r="P63" i="40"/>
  <c r="P64" i="40"/>
  <c r="P65" i="40"/>
  <c r="P66" i="40"/>
  <c r="P67" i="40"/>
  <c r="P68" i="40"/>
  <c r="P69" i="40"/>
  <c r="P70" i="40"/>
  <c r="P71" i="40"/>
  <c r="P72" i="40"/>
  <c r="P73" i="40"/>
  <c r="P74" i="40"/>
  <c r="P75" i="40"/>
  <c r="P76" i="40"/>
  <c r="P17" i="40"/>
  <c r="H57" i="41"/>
  <c r="H59" i="41"/>
  <c r="H56" i="41"/>
  <c r="H58" i="41"/>
  <c r="B6" i="41"/>
  <c r="B8" i="41" s="1"/>
  <c r="B10" i="41" s="1"/>
  <c r="B11" i="41" s="1"/>
  <c r="B14" i="41" s="1"/>
  <c r="B19" i="41" s="1"/>
  <c r="B20" i="41" s="1"/>
  <c r="B24" i="41" s="1"/>
  <c r="B25" i="41" s="1"/>
  <c r="B27" i="41" s="1"/>
  <c r="B29" i="41" s="1"/>
  <c r="B30" i="41" s="1"/>
  <c r="B33" i="41" s="1"/>
  <c r="B38" i="41" s="1"/>
  <c r="B39" i="41" s="1"/>
  <c r="B43" i="41" s="1"/>
  <c r="B44" i="41" s="1"/>
  <c r="B45" i="41" s="1"/>
  <c r="B46" i="41" s="1"/>
  <c r="B55" i="41" s="1"/>
  <c r="B56" i="41" s="1"/>
  <c r="B57" i="41" s="1"/>
  <c r="B58" i="41" s="1"/>
  <c r="B59" i="41" s="1"/>
  <c r="B60" i="41" s="1"/>
  <c r="B61" i="41" s="1"/>
  <c r="B62" i="41" s="1"/>
  <c r="B63" i="41" s="1"/>
  <c r="B64" i="41" s="1"/>
  <c r="B65" i="41" s="1"/>
  <c r="B66" i="41" s="1"/>
  <c r="O317" i="37"/>
  <c r="N316" i="37"/>
  <c r="N315" i="37"/>
  <c r="N314" i="37"/>
  <c r="N313" i="37"/>
  <c r="N312" i="37"/>
  <c r="N311" i="37"/>
  <c r="N310" i="37"/>
  <c r="N309" i="37"/>
  <c r="N308" i="37"/>
  <c r="N307" i="37"/>
  <c r="N306" i="37"/>
  <c r="N305" i="37"/>
  <c r="N304" i="37"/>
  <c r="N303" i="37"/>
  <c r="N302" i="37"/>
  <c r="N301" i="37"/>
  <c r="N300" i="37"/>
  <c r="N299" i="37"/>
  <c r="N298" i="37"/>
  <c r="N297" i="37"/>
  <c r="O294" i="37"/>
  <c r="N293" i="37"/>
  <c r="N292" i="37"/>
  <c r="N291" i="37"/>
  <c r="N290" i="37"/>
  <c r="N289" i="37"/>
  <c r="N288" i="37"/>
  <c r="N287" i="37"/>
  <c r="N286" i="37"/>
  <c r="N285" i="37"/>
  <c r="N284" i="37"/>
  <c r="O269" i="37"/>
  <c r="N268" i="37"/>
  <c r="N267" i="37"/>
  <c r="N266" i="37"/>
  <c r="N265" i="37"/>
  <c r="N264" i="37"/>
  <c r="N263" i="37"/>
  <c r="N262" i="37"/>
  <c r="N261" i="37"/>
  <c r="N260" i="37"/>
  <c r="N259" i="37"/>
  <c r="N258" i="37"/>
  <c r="N257" i="37"/>
  <c r="N256" i="37"/>
  <c r="N255" i="37"/>
  <c r="N254" i="37"/>
  <c r="N253" i="37"/>
  <c r="N252" i="37"/>
  <c r="N251" i="37"/>
  <c r="N250" i="37"/>
  <c r="N249" i="37"/>
  <c r="N248" i="37"/>
  <c r="N247" i="37"/>
  <c r="N246" i="37"/>
  <c r="N245" i="37"/>
  <c r="N244" i="37"/>
  <c r="N243" i="37"/>
  <c r="N242" i="37"/>
  <c r="N241" i="37"/>
  <c r="N240" i="37"/>
  <c r="N239" i="37"/>
  <c r="N238" i="37"/>
  <c r="N237" i="37"/>
  <c r="N236" i="37"/>
  <c r="N235" i="37"/>
  <c r="N234" i="37"/>
  <c r="N233" i="37"/>
  <c r="N232" i="37"/>
  <c r="N231" i="37"/>
  <c r="N230" i="37"/>
  <c r="N229" i="37"/>
  <c r="O216" i="37"/>
  <c r="N215" i="37"/>
  <c r="N214" i="37"/>
  <c r="N213" i="37"/>
  <c r="N212" i="37"/>
  <c r="N211" i="37"/>
  <c r="N210" i="37"/>
  <c r="N209" i="37"/>
  <c r="N208" i="37"/>
  <c r="N207" i="37"/>
  <c r="N206" i="37"/>
  <c r="N205" i="37"/>
  <c r="N204" i="37"/>
  <c r="N203" i="37"/>
  <c r="N202" i="37"/>
  <c r="N201" i="37"/>
  <c r="N200" i="37"/>
  <c r="N199" i="37"/>
  <c r="N198" i="37"/>
  <c r="N197" i="37"/>
  <c r="N196" i="37"/>
  <c r="N195" i="37"/>
  <c r="N194" i="37"/>
  <c r="N193" i="37"/>
  <c r="N192" i="37"/>
  <c r="N191" i="37"/>
  <c r="N190" i="37"/>
  <c r="N189" i="37"/>
  <c r="N188" i="37"/>
  <c r="N187" i="37"/>
  <c r="N186" i="37"/>
  <c r="N185" i="37"/>
  <c r="N184" i="37"/>
  <c r="N183" i="37"/>
  <c r="N182" i="37"/>
  <c r="N181" i="37"/>
  <c r="N180" i="37"/>
  <c r="N179" i="37"/>
  <c r="N178" i="37"/>
  <c r="N177" i="37"/>
  <c r="N176" i="37"/>
  <c r="O161" i="37"/>
  <c r="N160" i="37"/>
  <c r="N159" i="37"/>
  <c r="N158" i="37"/>
  <c r="N157" i="37"/>
  <c r="N156" i="37"/>
  <c r="N155" i="37"/>
  <c r="N154" i="37"/>
  <c r="N153" i="37"/>
  <c r="N152" i="37"/>
  <c r="N151" i="37"/>
  <c r="O138" i="37"/>
  <c r="N128" i="37"/>
  <c r="N129" i="37"/>
  <c r="N130" i="37"/>
  <c r="N131" i="37"/>
  <c r="N132" i="37"/>
  <c r="N133" i="37"/>
  <c r="N134" i="37"/>
  <c r="N135" i="37"/>
  <c r="N136" i="37"/>
  <c r="N137" i="37"/>
  <c r="N73" i="37"/>
  <c r="N74" i="37"/>
  <c r="N75" i="37"/>
  <c r="N76" i="37"/>
  <c r="N77" i="37"/>
  <c r="N78" i="37"/>
  <c r="N79" i="37"/>
  <c r="N80" i="37"/>
  <c r="N81" i="37"/>
  <c r="N82" i="37"/>
  <c r="O60" i="37"/>
  <c r="O419" i="37"/>
  <c r="O396" i="37"/>
  <c r="O371" i="37"/>
  <c r="O348" i="37"/>
  <c r="O333" i="37"/>
  <c r="O320" i="37"/>
  <c r="O295" i="37"/>
  <c r="O272" i="37"/>
  <c r="O217" i="37"/>
  <c r="O164" i="37"/>
  <c r="O139" i="37"/>
  <c r="O116" i="37"/>
  <c r="O61" i="37"/>
  <c r="H51" i="53"/>
  <c r="H55" i="53" s="1"/>
  <c r="G24" i="53"/>
  <c r="G23" i="53"/>
  <c r="G8" i="53"/>
  <c r="G7" i="53"/>
  <c r="G6" i="53"/>
  <c r="G36" i="51"/>
  <c r="G27" i="51"/>
  <c r="G26" i="51"/>
  <c r="G8" i="51"/>
  <c r="G7" i="51"/>
  <c r="G6" i="51"/>
  <c r="G35" i="49"/>
  <c r="G39" i="49" s="1"/>
  <c r="G41" i="49"/>
  <c r="G45" i="49"/>
  <c r="H7" i="39" s="1"/>
  <c r="I3" i="49"/>
  <c r="H53" i="47"/>
  <c r="G27" i="47"/>
  <c r="H34" i="47"/>
  <c r="H35" i="47"/>
  <c r="H37" i="47" s="1"/>
  <c r="G25" i="47"/>
  <c r="G24" i="47"/>
  <c r="G9" i="47"/>
  <c r="G7" i="47"/>
  <c r="G6" i="47"/>
  <c r="H57" i="45"/>
  <c r="H38" i="45"/>
  <c r="H39" i="45" s="1"/>
  <c r="H41" i="45"/>
  <c r="G29" i="45"/>
  <c r="G25" i="45"/>
  <c r="G10" i="45"/>
  <c r="G9" i="45"/>
  <c r="G5" i="45"/>
  <c r="G28" i="43"/>
  <c r="G26" i="43"/>
  <c r="H9" i="43"/>
  <c r="G8" i="43"/>
  <c r="G6" i="43"/>
  <c r="BE32" i="41"/>
  <c r="BD32" i="41"/>
  <c r="BC32" i="41"/>
  <c r="BB32" i="41"/>
  <c r="BA32" i="41"/>
  <c r="AZ32" i="41"/>
  <c r="AY32" i="41"/>
  <c r="AX32" i="41"/>
  <c r="AW32" i="41"/>
  <c r="AW38" i="41" s="1"/>
  <c r="AV32" i="41"/>
  <c r="AU32" i="41"/>
  <c r="AT32" i="41"/>
  <c r="AS32" i="41"/>
  <c r="AR32" i="41"/>
  <c r="AQ32" i="41"/>
  <c r="AP32" i="41"/>
  <c r="AO32" i="41"/>
  <c r="AN32" i="41"/>
  <c r="AM32" i="41"/>
  <c r="AL32" i="41"/>
  <c r="AK32" i="41"/>
  <c r="AJ32" i="41"/>
  <c r="AI32" i="41"/>
  <c r="AH32" i="41"/>
  <c r="AG32" i="41"/>
  <c r="AF32" i="41"/>
  <c r="AE32" i="41"/>
  <c r="AD32" i="41"/>
  <c r="AC32" i="41"/>
  <c r="AB32" i="41"/>
  <c r="AA32" i="41"/>
  <c r="Z32" i="41"/>
  <c r="Y32" i="41"/>
  <c r="X32" i="41"/>
  <c r="W32" i="41"/>
  <c r="V32" i="41"/>
  <c r="U32" i="41"/>
  <c r="T32" i="41"/>
  <c r="S32" i="41"/>
  <c r="S38" i="41"/>
  <c r="R32" i="41"/>
  <c r="Q32" i="41"/>
  <c r="P32" i="41"/>
  <c r="O32" i="41"/>
  <c r="N32" i="41"/>
  <c r="M32" i="41"/>
  <c r="L32" i="41"/>
  <c r="K32" i="41"/>
  <c r="J32" i="41"/>
  <c r="I32" i="41"/>
  <c r="BE29" i="41"/>
  <c r="BE37" i="41" s="1"/>
  <c r="BD29" i="41"/>
  <c r="BD37" i="41" s="1"/>
  <c r="BC29" i="41"/>
  <c r="BB29" i="41"/>
  <c r="BB36" i="41" s="1"/>
  <c r="BA29" i="41"/>
  <c r="AZ29" i="41"/>
  <c r="AY29" i="41"/>
  <c r="AX29" i="41"/>
  <c r="AX36" i="41" s="1"/>
  <c r="AW29" i="41"/>
  <c r="AW37" i="41" s="1"/>
  <c r="AV29" i="41"/>
  <c r="AU29" i="41"/>
  <c r="AT29" i="41"/>
  <c r="AS29" i="41"/>
  <c r="AR29" i="41"/>
  <c r="AR39" i="41" s="1"/>
  <c r="AQ29" i="41"/>
  <c r="AP29" i="41"/>
  <c r="AO29" i="41"/>
  <c r="AN29" i="41"/>
  <c r="AM29" i="41"/>
  <c r="AL29" i="41"/>
  <c r="AL36" i="41" s="1"/>
  <c r="AK29" i="41"/>
  <c r="AJ29" i="41"/>
  <c r="AJ64" i="41" s="1"/>
  <c r="AJ66" i="41" s="1"/>
  <c r="AI29" i="41"/>
  <c r="AH29" i="41"/>
  <c r="AG29" i="41"/>
  <c r="AF29" i="41"/>
  <c r="AF38" i="41" s="1"/>
  <c r="AF36" i="41"/>
  <c r="AE29" i="41"/>
  <c r="AD29" i="41"/>
  <c r="AC29" i="41"/>
  <c r="AB29" i="41"/>
  <c r="AA29" i="41"/>
  <c r="AA64" i="41"/>
  <c r="AA66" i="41" s="1"/>
  <c r="Z29" i="41"/>
  <c r="Y29" i="41"/>
  <c r="Y37" i="41" s="1"/>
  <c r="X29" i="41"/>
  <c r="X64" i="41" s="1"/>
  <c r="W29" i="41"/>
  <c r="V29" i="41"/>
  <c r="U29" i="41"/>
  <c r="T29" i="41"/>
  <c r="S29" i="41"/>
  <c r="R29" i="41"/>
  <c r="R37" i="41" s="1"/>
  <c r="Q29" i="41"/>
  <c r="P29" i="41"/>
  <c r="O29" i="41"/>
  <c r="O64" i="41" s="1"/>
  <c r="O66" i="41" s="1"/>
  <c r="N29" i="41"/>
  <c r="M29" i="41"/>
  <c r="L29" i="41"/>
  <c r="K29" i="41"/>
  <c r="J29" i="41"/>
  <c r="J37" i="41" s="1"/>
  <c r="J64" i="41"/>
  <c r="I29" i="41"/>
  <c r="I64" i="41"/>
  <c r="I66" i="41" s="1"/>
  <c r="H36" i="41"/>
  <c r="H37" i="41" s="1"/>
  <c r="G28" i="41"/>
  <c r="G27" i="41"/>
  <c r="G26" i="41"/>
  <c r="G25" i="41"/>
  <c r="G9" i="41"/>
  <c r="G8" i="41"/>
  <c r="G7" i="41"/>
  <c r="G6" i="41"/>
  <c r="M129" i="40"/>
  <c r="M120" i="40"/>
  <c r="N109" i="40"/>
  <c r="H7" i="8" s="1"/>
  <c r="M109" i="40"/>
  <c r="G7" i="8" s="1"/>
  <c r="Q108" i="40"/>
  <c r="P16" i="40"/>
  <c r="L16" i="40"/>
  <c r="P15" i="40"/>
  <c r="L15" i="40"/>
  <c r="P14" i="40"/>
  <c r="L14" i="40"/>
  <c r="P13" i="40"/>
  <c r="L13" i="40"/>
  <c r="P12" i="40"/>
  <c r="L12" i="40"/>
  <c r="P11" i="40"/>
  <c r="L11" i="40"/>
  <c r="P10" i="40"/>
  <c r="L10" i="40"/>
  <c r="P9" i="40"/>
  <c r="L9" i="40"/>
  <c r="Q8" i="40"/>
  <c r="P8" i="40"/>
  <c r="L8" i="40"/>
  <c r="P7" i="40"/>
  <c r="M95" i="38"/>
  <c r="M78" i="52"/>
  <c r="M82" i="38"/>
  <c r="M78" i="50"/>
  <c r="M69" i="38"/>
  <c r="M78" i="48"/>
  <c r="M56" i="38"/>
  <c r="M78" i="46" s="1"/>
  <c r="L46" i="38"/>
  <c r="L56" i="38" s="1"/>
  <c r="L78" i="46"/>
  <c r="M43" i="38"/>
  <c r="M138" i="44" s="1"/>
  <c r="L33" i="38"/>
  <c r="M30" i="38"/>
  <c r="M78" i="42" s="1"/>
  <c r="M17" i="38"/>
  <c r="L7" i="38"/>
  <c r="L17" i="38"/>
  <c r="O441" i="37"/>
  <c r="N430" i="37"/>
  <c r="N429" i="37"/>
  <c r="N428" i="37"/>
  <c r="N427" i="37"/>
  <c r="N426" i="37"/>
  <c r="N425" i="37"/>
  <c r="N424" i="37"/>
  <c r="N423" i="37"/>
  <c r="N422" i="37"/>
  <c r="N421" i="37"/>
  <c r="O418" i="37"/>
  <c r="N407" i="37"/>
  <c r="N406" i="37"/>
  <c r="N405" i="37"/>
  <c r="N404" i="37"/>
  <c r="N403" i="37"/>
  <c r="N402" i="37"/>
  <c r="N401" i="37"/>
  <c r="N400" i="37"/>
  <c r="N399" i="37"/>
  <c r="N398" i="37"/>
  <c r="O393" i="37"/>
  <c r="O394" i="37" s="1"/>
  <c r="M79" i="50" s="1"/>
  <c r="N382" i="37"/>
  <c r="N381" i="37"/>
  <c r="N380" i="37"/>
  <c r="N379" i="37"/>
  <c r="N378" i="37"/>
  <c r="N377" i="37"/>
  <c r="N376" i="37"/>
  <c r="N375" i="37"/>
  <c r="N393" i="37" s="1"/>
  <c r="N374" i="37"/>
  <c r="N373" i="37"/>
  <c r="O370" i="37"/>
  <c r="N359" i="37"/>
  <c r="N358" i="37"/>
  <c r="N357" i="37"/>
  <c r="N356" i="37"/>
  <c r="N355" i="37"/>
  <c r="N354" i="37"/>
  <c r="N353" i="37"/>
  <c r="N352" i="37"/>
  <c r="N351" i="37"/>
  <c r="N350" i="37"/>
  <c r="O345" i="37"/>
  <c r="N344" i="37"/>
  <c r="N343" i="37"/>
  <c r="N342" i="37"/>
  <c r="N341" i="37"/>
  <c r="N340" i="37"/>
  <c r="N339" i="37"/>
  <c r="N338" i="37"/>
  <c r="N337" i="37"/>
  <c r="N336" i="37"/>
  <c r="N335" i="37"/>
  <c r="N345" i="37" s="1"/>
  <c r="O332" i="37"/>
  <c r="N331" i="37"/>
  <c r="N330" i="37"/>
  <c r="N329" i="37"/>
  <c r="N328" i="37"/>
  <c r="N327" i="37"/>
  <c r="N326" i="37"/>
  <c r="N325" i="37"/>
  <c r="N324" i="37"/>
  <c r="N323" i="37"/>
  <c r="N322" i="37"/>
  <c r="N283" i="37"/>
  <c r="N282" i="37"/>
  <c r="N281" i="37"/>
  <c r="N280" i="37"/>
  <c r="N279" i="37"/>
  <c r="N278" i="37"/>
  <c r="N277" i="37"/>
  <c r="N276" i="37"/>
  <c r="N275" i="37"/>
  <c r="N294" i="37" s="1"/>
  <c r="N274" i="37"/>
  <c r="N228" i="37"/>
  <c r="N227" i="37"/>
  <c r="N226" i="37"/>
  <c r="N225" i="37"/>
  <c r="N224" i="37"/>
  <c r="N223" i="37"/>
  <c r="N222" i="37"/>
  <c r="N221" i="37"/>
  <c r="N220" i="37"/>
  <c r="N219" i="37"/>
  <c r="N175" i="37"/>
  <c r="N174" i="37"/>
  <c r="N173" i="37"/>
  <c r="N172" i="37"/>
  <c r="N171" i="37"/>
  <c r="N170" i="37"/>
  <c r="N169" i="37"/>
  <c r="N168" i="37"/>
  <c r="N167" i="37"/>
  <c r="N166" i="37"/>
  <c r="N216" i="37" s="1"/>
  <c r="N150" i="37"/>
  <c r="N149" i="37"/>
  <c r="N148" i="37"/>
  <c r="N147" i="37"/>
  <c r="N146" i="37"/>
  <c r="N145" i="37"/>
  <c r="N144" i="37"/>
  <c r="N143" i="37"/>
  <c r="N142" i="37"/>
  <c r="N127" i="37"/>
  <c r="N126" i="37"/>
  <c r="N125" i="37"/>
  <c r="N124" i="37"/>
  <c r="N123" i="37"/>
  <c r="N122" i="37"/>
  <c r="N121" i="37"/>
  <c r="N120" i="37"/>
  <c r="N119" i="37"/>
  <c r="N118" i="37"/>
  <c r="N72" i="37"/>
  <c r="N70" i="37"/>
  <c r="N69" i="37"/>
  <c r="N68" i="37"/>
  <c r="N67" i="37"/>
  <c r="N66" i="37"/>
  <c r="N64" i="37"/>
  <c r="N63" i="37"/>
  <c r="N18" i="37"/>
  <c r="N16" i="37"/>
  <c r="N15" i="37"/>
  <c r="N14" i="37"/>
  <c r="N13" i="37"/>
  <c r="N12" i="37"/>
  <c r="N11" i="37"/>
  <c r="N10" i="37"/>
  <c r="D13" i="8"/>
  <c r="D15" i="8"/>
  <c r="H28" i="35"/>
  <c r="L28" i="35" s="1"/>
  <c r="F6" i="33"/>
  <c r="M38" i="41"/>
  <c r="M64" i="41"/>
  <c r="M66" i="41" s="1"/>
  <c r="Y38" i="41"/>
  <c r="Y45" i="41" s="1"/>
  <c r="Y64" i="41"/>
  <c r="Y66" i="41" s="1"/>
  <c r="AK38" i="41"/>
  <c r="AK64" i="41"/>
  <c r="AK66" i="41"/>
  <c r="AS38" i="41"/>
  <c r="AS45" i="41" s="1"/>
  <c r="AS61" i="41" s="1"/>
  <c r="AS64" i="41"/>
  <c r="AS66" i="41" s="1"/>
  <c r="BA64" i="41"/>
  <c r="BA66" i="41" s="1"/>
  <c r="BE38" i="41"/>
  <c r="BE45" i="41" s="1"/>
  <c r="BE64" i="41"/>
  <c r="BE66" i="41"/>
  <c r="J36" i="41"/>
  <c r="J66" i="41"/>
  <c r="N36" i="41"/>
  <c r="N64" i="41"/>
  <c r="N66" i="41"/>
  <c r="V64" i="41"/>
  <c r="V66" i="41" s="1"/>
  <c r="Z36" i="41"/>
  <c r="AH36" i="41"/>
  <c r="AL64" i="41"/>
  <c r="AL66" i="41" s="1"/>
  <c r="AT36" i="41"/>
  <c r="AT64" i="41"/>
  <c r="AT66" i="41"/>
  <c r="AX64" i="41"/>
  <c r="AX66" i="41" s="1"/>
  <c r="K37" i="41"/>
  <c r="K64" i="41"/>
  <c r="K66" i="41"/>
  <c r="S37" i="41"/>
  <c r="S39" i="41" s="1"/>
  <c r="W64" i="41"/>
  <c r="W66" i="41" s="1"/>
  <c r="AA37" i="41"/>
  <c r="AI37" i="41"/>
  <c r="AI39" i="41"/>
  <c r="AI43" i="41" s="1"/>
  <c r="AI64" i="41"/>
  <c r="AI66" i="41" s="1"/>
  <c r="AM64" i="41"/>
  <c r="AM66" i="41" s="1"/>
  <c r="AQ37" i="41"/>
  <c r="AQ39" i="41" s="1"/>
  <c r="AQ64" i="41"/>
  <c r="AQ66" i="41" s="1"/>
  <c r="AU37" i="41"/>
  <c r="AY37" i="41"/>
  <c r="BC37" i="41"/>
  <c r="BC39" i="41"/>
  <c r="BC43" i="41" s="1"/>
  <c r="BC64" i="41"/>
  <c r="BC66" i="41" s="1"/>
  <c r="L36" i="41"/>
  <c r="L64" i="41"/>
  <c r="L66" i="41"/>
  <c r="T36" i="41"/>
  <c r="T64" i="41"/>
  <c r="T66" i="41"/>
  <c r="X36" i="41"/>
  <c r="X66" i="41"/>
  <c r="AR36" i="41"/>
  <c r="AV36" i="41"/>
  <c r="AV64" i="41"/>
  <c r="AV66" i="41" s="1"/>
  <c r="W38" i="41"/>
  <c r="H61" i="45"/>
  <c r="H62" i="45"/>
  <c r="H64" i="45" s="1"/>
  <c r="H65" i="45" s="1"/>
  <c r="H57" i="47"/>
  <c r="H58" i="47" s="1"/>
  <c r="H60" i="47" s="1"/>
  <c r="H61" i="47" s="1"/>
  <c r="I38" i="41"/>
  <c r="I45" i="41" s="1"/>
  <c r="O162" i="37"/>
  <c r="M79" i="42" s="1"/>
  <c r="D9" i="36"/>
  <c r="D29" i="36" s="1"/>
  <c r="C9" i="36"/>
  <c r="C29" i="36" s="1"/>
  <c r="H16" i="47"/>
  <c r="H17" i="47" s="1"/>
  <c r="H19" i="47" s="1"/>
  <c r="G29" i="43"/>
  <c r="M161" i="37"/>
  <c r="N141" i="37"/>
  <c r="K30" i="38"/>
  <c r="L20" i="38"/>
  <c r="L30" i="38"/>
  <c r="L78" i="42" s="1"/>
  <c r="K78" i="42" s="1"/>
  <c r="E46" i="8" s="1"/>
  <c r="L109" i="40"/>
  <c r="M138" i="40"/>
  <c r="L138" i="40"/>
  <c r="N30" i="38"/>
  <c r="N78" i="42" s="1"/>
  <c r="N82" i="38"/>
  <c r="N78" i="50" s="1"/>
  <c r="N129" i="40"/>
  <c r="N144" i="40"/>
  <c r="H19" i="8"/>
  <c r="H60" i="41"/>
  <c r="H62" i="41" s="1"/>
  <c r="H63" i="41" s="1"/>
  <c r="H66" i="41"/>
  <c r="H17" i="41"/>
  <c r="H18" i="41" s="1"/>
  <c r="H20" i="41" s="1"/>
  <c r="H43" i="41" s="1"/>
  <c r="M216" i="37"/>
  <c r="P60" i="37"/>
  <c r="N17" i="38"/>
  <c r="N96" i="38" s="1"/>
  <c r="H16" i="8" s="1"/>
  <c r="K56" i="38"/>
  <c r="N69" i="38"/>
  <c r="N78" i="48"/>
  <c r="G30" i="45"/>
  <c r="W8" i="40"/>
  <c r="W106" i="40"/>
  <c r="W102" i="40"/>
  <c r="W98" i="40"/>
  <c r="W94" i="40"/>
  <c r="W90" i="40"/>
  <c r="W86" i="40"/>
  <c r="W82" i="40"/>
  <c r="W78" i="40"/>
  <c r="W74" i="40"/>
  <c r="W70" i="40"/>
  <c r="W66" i="40"/>
  <c r="W62" i="40"/>
  <c r="W58" i="40"/>
  <c r="W54" i="40"/>
  <c r="W50" i="40"/>
  <c r="W46" i="40"/>
  <c r="W42" i="40"/>
  <c r="W38" i="40"/>
  <c r="W34" i="40"/>
  <c r="W30" i="40"/>
  <c r="W26" i="40"/>
  <c r="W22" i="40"/>
  <c r="W18" i="40"/>
  <c r="W14" i="40"/>
  <c r="W10" i="40"/>
  <c r="W108" i="40"/>
  <c r="W104" i="40"/>
  <c r="W100" i="40"/>
  <c r="W96" i="40"/>
  <c r="W92" i="40"/>
  <c r="W88" i="40"/>
  <c r="W84" i="40"/>
  <c r="W80" i="40"/>
  <c r="W76" i="40"/>
  <c r="W72" i="40"/>
  <c r="W68" i="40"/>
  <c r="W64" i="40"/>
  <c r="W60" i="40"/>
  <c r="W56" i="40"/>
  <c r="W52" i="40"/>
  <c r="W48" i="40"/>
  <c r="W44" i="40"/>
  <c r="W40" i="40"/>
  <c r="W36" i="40"/>
  <c r="W32" i="40"/>
  <c r="W28" i="40"/>
  <c r="W24" i="40"/>
  <c r="W20" i="40"/>
  <c r="W16" i="40"/>
  <c r="W12" i="40"/>
  <c r="W75" i="40"/>
  <c r="W73" i="40"/>
  <c r="W71" i="40"/>
  <c r="W69" i="40"/>
  <c r="W65" i="40"/>
  <c r="W63" i="40"/>
  <c r="W61" i="40"/>
  <c r="W59" i="40"/>
  <c r="W57" i="40"/>
  <c r="W55" i="40"/>
  <c r="W53" i="40"/>
  <c r="W49" i="40"/>
  <c r="W47" i="40"/>
  <c r="W45" i="40"/>
  <c r="W43" i="40"/>
  <c r="W41" i="40"/>
  <c r="W39" i="40"/>
  <c r="W37" i="40"/>
  <c r="W33" i="40"/>
  <c r="W31" i="40"/>
  <c r="W29" i="40"/>
  <c r="W27" i="40"/>
  <c r="W25" i="40"/>
  <c r="W23" i="40"/>
  <c r="W21" i="40"/>
  <c r="W17" i="40"/>
  <c r="P317" i="37"/>
  <c r="P269" i="37"/>
  <c r="P294" i="37"/>
  <c r="P318" i="37" s="1"/>
  <c r="N79" i="46" s="1"/>
  <c r="K38" i="41"/>
  <c r="K45" i="41" s="1"/>
  <c r="K46" i="41" s="1"/>
  <c r="AI38" i="41"/>
  <c r="AQ38" i="41"/>
  <c r="AQ45" i="41"/>
  <c r="BD39" i="41"/>
  <c r="AV37" i="41"/>
  <c r="AV39" i="41"/>
  <c r="AT37" i="41"/>
  <c r="AT39" i="41" s="1"/>
  <c r="AR37" i="41"/>
  <c r="AP37" i="41"/>
  <c r="AL37" i="41"/>
  <c r="AL39" i="41" s="1"/>
  <c r="AL43" i="41" s="1"/>
  <c r="AH37" i="41"/>
  <c r="AF37" i="41"/>
  <c r="AF39" i="41" s="1"/>
  <c r="X37" i="41"/>
  <c r="X39" i="41" s="1"/>
  <c r="X43" i="41" s="1"/>
  <c r="V37" i="41"/>
  <c r="T37" i="41"/>
  <c r="T39" i="41"/>
  <c r="T43" i="41" s="1"/>
  <c r="N37" i="41"/>
  <c r="N39" i="41" s="1"/>
  <c r="N43" i="41" s="1"/>
  <c r="L37" i="41"/>
  <c r="J39" i="41"/>
  <c r="J43" i="41" s="1"/>
  <c r="BE36" i="41"/>
  <c r="BC36" i="41"/>
  <c r="BA36" i="41"/>
  <c r="AW36" i="41"/>
  <c r="AS36" i="41"/>
  <c r="AQ36" i="41"/>
  <c r="AO36" i="41"/>
  <c r="AM36" i="41"/>
  <c r="AK36" i="41"/>
  <c r="AI36" i="41"/>
  <c r="AG36" i="41"/>
  <c r="AC36" i="41"/>
  <c r="AA36" i="41"/>
  <c r="Y36" i="41"/>
  <c r="W36" i="41"/>
  <c r="U36" i="41"/>
  <c r="Q36" i="41"/>
  <c r="M36" i="41"/>
  <c r="K36" i="41"/>
  <c r="I36" i="41"/>
  <c r="I37" i="41"/>
  <c r="I39" i="41" s="1"/>
  <c r="I43" i="41" s="1"/>
  <c r="BE39" i="41"/>
  <c r="BE43" i="41" s="1"/>
  <c r="BA37" i="41"/>
  <c r="BA39" i="41" s="1"/>
  <c r="BA43" i="41" s="1"/>
  <c r="AW39" i="41"/>
  <c r="AS37" i="41"/>
  <c r="AS39" i="41" s="1"/>
  <c r="AS43" i="41" s="1"/>
  <c r="AO37" i="41"/>
  <c r="AK37" i="41"/>
  <c r="AK39" i="41" s="1"/>
  <c r="AG37" i="41"/>
  <c r="AG39" i="41" s="1"/>
  <c r="AG43" i="41" s="1"/>
  <c r="AC37" i="41"/>
  <c r="AC39" i="41" s="1"/>
  <c r="Y39" i="41"/>
  <c r="Q37" i="41"/>
  <c r="Q39" i="41"/>
  <c r="Q43" i="41" s="1"/>
  <c r="M37" i="41"/>
  <c r="K120" i="40"/>
  <c r="D40" i="8" s="1"/>
  <c r="K129" i="40"/>
  <c r="K144" i="40"/>
  <c r="D49" i="8"/>
  <c r="G10" i="41"/>
  <c r="K109" i="40"/>
  <c r="D36" i="8" s="1"/>
  <c r="N43" i="38"/>
  <c r="N138" i="44" s="1"/>
  <c r="N56" i="38"/>
  <c r="N78" i="46"/>
  <c r="K78" i="46"/>
  <c r="G46" i="8" s="1"/>
  <c r="N95" i="38"/>
  <c r="N78" i="52" s="1"/>
  <c r="M269" i="37"/>
  <c r="M270" i="37" s="1"/>
  <c r="M294" i="37"/>
  <c r="M317" i="37"/>
  <c r="P138" i="37"/>
  <c r="M138" i="37"/>
  <c r="M162" i="37"/>
  <c r="O270" i="37"/>
  <c r="M139" i="44"/>
  <c r="O442" i="37"/>
  <c r="M79" i="52" s="1"/>
  <c r="O346" i="37"/>
  <c r="M79" i="48" s="1"/>
  <c r="M345" i="37"/>
  <c r="M370" i="37"/>
  <c r="M441" i="37"/>
  <c r="K17" i="38"/>
  <c r="P161" i="37"/>
  <c r="P216" i="37"/>
  <c r="P270" i="37"/>
  <c r="N139" i="44" s="1"/>
  <c r="M332" i="37"/>
  <c r="P332" i="37"/>
  <c r="M393" i="37"/>
  <c r="P393" i="37"/>
  <c r="M418" i="37"/>
  <c r="M442" i="37" s="1"/>
  <c r="P418" i="37"/>
  <c r="P113" i="37"/>
  <c r="P345" i="37"/>
  <c r="P346" i="37"/>
  <c r="N79" i="48"/>
  <c r="P370" i="37"/>
  <c r="P394" i="37" s="1"/>
  <c r="N79" i="50" s="1"/>
  <c r="P441" i="37"/>
  <c r="P442" i="37"/>
  <c r="N79" i="52" s="1"/>
  <c r="AY39" i="41"/>
  <c r="AY43" i="41"/>
  <c r="AY44" i="41" s="1"/>
  <c r="J38" i="41"/>
  <c r="J45" i="41"/>
  <c r="L38" i="41"/>
  <c r="L45" i="41"/>
  <c r="N38" i="41"/>
  <c r="N45" i="41" s="1"/>
  <c r="P38" i="41"/>
  <c r="R38" i="41"/>
  <c r="R45" i="41" s="1"/>
  <c r="T38" i="41"/>
  <c r="T45" i="41" s="1"/>
  <c r="T46" i="41" s="1"/>
  <c r="V38" i="41"/>
  <c r="V45" i="41"/>
  <c r="V46" i="41" s="1"/>
  <c r="X38" i="41"/>
  <c r="X45" i="41" s="1"/>
  <c r="AB38" i="41"/>
  <c r="AB45" i="41"/>
  <c r="AB61" i="41" s="1"/>
  <c r="AD38" i="41"/>
  <c r="AJ38" i="41"/>
  <c r="AJ45" i="41" s="1"/>
  <c r="AL38" i="41"/>
  <c r="AL45" i="41" s="1"/>
  <c r="AL61" i="41" s="1"/>
  <c r="AN38" i="41"/>
  <c r="AN45" i="41" s="1"/>
  <c r="AP38" i="41"/>
  <c r="AP45" i="41" s="1"/>
  <c r="AR38" i="41"/>
  <c r="AT38" i="41"/>
  <c r="AT45" i="41" s="1"/>
  <c r="AT61" i="41" s="1"/>
  <c r="AV38" i="41"/>
  <c r="AX38" i="41"/>
  <c r="AX45" i="41" s="1"/>
  <c r="BB38" i="41"/>
  <c r="L39" i="41"/>
  <c r="G31" i="43"/>
  <c r="G31" i="45"/>
  <c r="G8" i="47"/>
  <c r="G26" i="47"/>
  <c r="G28" i="51"/>
  <c r="G17" i="53"/>
  <c r="G25" i="53"/>
  <c r="P28" i="35"/>
  <c r="J28" i="35"/>
  <c r="M28" i="35"/>
  <c r="K61" i="41"/>
  <c r="K62" i="41" s="1"/>
  <c r="N138" i="40"/>
  <c r="AS46" i="41"/>
  <c r="AS62" i="41"/>
  <c r="AS63" i="41" s="1"/>
  <c r="AY65" i="41"/>
  <c r="I61" i="41"/>
  <c r="I62" i="41" s="1"/>
  <c r="I63" i="41"/>
  <c r="I46" i="41"/>
  <c r="G11" i="45"/>
  <c r="G18" i="47"/>
  <c r="G44" i="47" s="1"/>
  <c r="H18" i="45"/>
  <c r="H6" i="39"/>
  <c r="H68" i="45"/>
  <c r="H64" i="47"/>
  <c r="M346" i="37"/>
  <c r="G18" i="51"/>
  <c r="W77" i="40"/>
  <c r="W85" i="40"/>
  <c r="W89" i="40"/>
  <c r="W93" i="40"/>
  <c r="W97" i="40"/>
  <c r="W101" i="40"/>
  <c r="W13" i="40"/>
  <c r="W79" i="40"/>
  <c r="W83" i="40"/>
  <c r="W87" i="40"/>
  <c r="W91" i="40"/>
  <c r="W95" i="40"/>
  <c r="W103" i="40"/>
  <c r="W15" i="40"/>
  <c r="W11" i="40"/>
  <c r="G21" i="51"/>
  <c r="G39" i="51"/>
  <c r="G37" i="51"/>
  <c r="M318" i="37"/>
  <c r="P114" i="37"/>
  <c r="G42" i="53"/>
  <c r="G40" i="51"/>
  <c r="G38" i="51"/>
  <c r="G20" i="51"/>
  <c r="G19" i="51"/>
  <c r="G17" i="51"/>
  <c r="P162" i="37"/>
  <c r="N79" i="42" s="1"/>
  <c r="N139" i="40"/>
  <c r="G47" i="51"/>
  <c r="C10" i="36"/>
  <c r="C30" i="36"/>
  <c r="G48" i="51"/>
  <c r="G46" i="51"/>
  <c r="G16" i="51"/>
  <c r="N120" i="40"/>
  <c r="L115" i="40"/>
  <c r="L120" i="40"/>
  <c r="Q31" i="55"/>
  <c r="E33" i="55"/>
  <c r="Q33" i="55"/>
  <c r="E35" i="55"/>
  <c r="F35" i="55" s="1"/>
  <c r="G35" i="55" s="1"/>
  <c r="H35" i="55" s="1"/>
  <c r="I35" i="55" s="1"/>
  <c r="J35" i="55" s="1"/>
  <c r="K35" i="55" s="1"/>
  <c r="L35" i="55" s="1"/>
  <c r="M35" i="55" s="1"/>
  <c r="N35" i="55" s="1"/>
  <c r="O35" i="55" s="1"/>
  <c r="P35" i="55" s="1"/>
  <c r="Q35" i="55" s="1"/>
  <c r="N17" i="37"/>
  <c r="H9" i="8"/>
  <c r="AB46" i="41"/>
  <c r="AQ46" i="41"/>
  <c r="AQ61" i="41"/>
  <c r="J61" i="41"/>
  <c r="BE46" i="41"/>
  <c r="BE61" i="41"/>
  <c r="H19" i="45"/>
  <c r="H16" i="53"/>
  <c r="V61" i="41"/>
  <c r="J46" i="41"/>
  <c r="P36" i="41"/>
  <c r="P37" i="41"/>
  <c r="P64" i="41"/>
  <c r="P66" i="41"/>
  <c r="P39" i="41"/>
  <c r="G29" i="41"/>
  <c r="AB64" i="41"/>
  <c r="AB66" i="41"/>
  <c r="AB37" i="41"/>
  <c r="AB36" i="41"/>
  <c r="AB39" i="41"/>
  <c r="AB43" i="41" s="1"/>
  <c r="AN36" i="41"/>
  <c r="AN64" i="41"/>
  <c r="AN66" i="41" s="1"/>
  <c r="AN37" i="41"/>
  <c r="AN39" i="41"/>
  <c r="AZ36" i="41"/>
  <c r="AZ64" i="41"/>
  <c r="AZ66" i="41" s="1"/>
  <c r="AZ37" i="41"/>
  <c r="AZ39" i="41" s="1"/>
  <c r="AZ38" i="41"/>
  <c r="AZ45" i="41" s="1"/>
  <c r="H11" i="8"/>
  <c r="N130" i="40"/>
  <c r="R46" i="41"/>
  <c r="R61" i="41"/>
  <c r="AP39" i="41"/>
  <c r="AP43" i="41" s="1"/>
  <c r="AT46" i="41"/>
  <c r="H39" i="41"/>
  <c r="Q38" i="41"/>
  <c r="Q64" i="41"/>
  <c r="Q66" i="41" s="1"/>
  <c r="AC38" i="41"/>
  <c r="AC64" i="41"/>
  <c r="AC66" i="41" s="1"/>
  <c r="AO38" i="41"/>
  <c r="AO64" i="41"/>
  <c r="AO66" i="41" s="1"/>
  <c r="BA38" i="41"/>
  <c r="BA45" i="41" s="1"/>
  <c r="BA61" i="41" s="1"/>
  <c r="U59" i="53"/>
  <c r="AD36" i="41"/>
  <c r="AD64" i="41"/>
  <c r="AD66" i="41" s="1"/>
  <c r="AP36" i="41"/>
  <c r="AP64" i="41"/>
  <c r="AP66" i="41" s="1"/>
  <c r="H62" i="51"/>
  <c r="H64" i="51" s="1"/>
  <c r="W63" i="43"/>
  <c r="W48" i="43"/>
  <c r="L49" i="46"/>
  <c r="I63" i="47"/>
  <c r="I42" i="47"/>
  <c r="BD36" i="41"/>
  <c r="BD64" i="41"/>
  <c r="BD66" i="41" s="1"/>
  <c r="S48" i="43"/>
  <c r="S63" i="43"/>
  <c r="R64" i="41"/>
  <c r="R66" i="41" s="1"/>
  <c r="O65" i="43"/>
  <c r="O64" i="43"/>
  <c r="N59" i="47"/>
  <c r="N44" i="47"/>
  <c r="R39" i="41"/>
  <c r="BB39" i="41"/>
  <c r="AF64" i="41"/>
  <c r="AF66" i="41" s="1"/>
  <c r="R36" i="41"/>
  <c r="H45" i="51"/>
  <c r="BB37" i="41"/>
  <c r="K39" i="41"/>
  <c r="K43" i="41"/>
  <c r="W37" i="41"/>
  <c r="W39" i="41"/>
  <c r="AU64" i="41"/>
  <c r="AU66" i="41" s="1"/>
  <c r="AU38" i="41"/>
  <c r="L49" i="52"/>
  <c r="N161" i="37"/>
  <c r="G40" i="49"/>
  <c r="G42" i="49" s="1"/>
  <c r="H56" i="53"/>
  <c r="H58" i="53" s="1"/>
  <c r="Q58" i="53"/>
  <c r="Q59" i="53"/>
  <c r="V44" i="47"/>
  <c r="V59" i="47"/>
  <c r="M139" i="40"/>
  <c r="M96" i="38"/>
  <c r="G16" i="8" s="1"/>
  <c r="BB64" i="41"/>
  <c r="BB66" i="41"/>
  <c r="N418" i="37"/>
  <c r="T58" i="53"/>
  <c r="T59" i="53" s="1"/>
  <c r="AD37" i="41"/>
  <c r="M63" i="47"/>
  <c r="M42" i="47"/>
  <c r="AI65" i="45"/>
  <c r="AI64" i="45"/>
  <c r="T63" i="43"/>
  <c r="T48" i="43"/>
  <c r="Y48" i="43"/>
  <c r="Y63" i="43"/>
  <c r="P59" i="53"/>
  <c r="P58" i="53"/>
  <c r="BA64" i="45"/>
  <c r="BA65" i="45" s="1"/>
  <c r="AK19" i="41"/>
  <c r="AK45" i="41"/>
  <c r="AK20" i="41"/>
  <c r="AK43" i="41"/>
  <c r="AA46" i="43"/>
  <c r="AA67" i="43"/>
  <c r="W46" i="43"/>
  <c r="W67" i="43"/>
  <c r="AI45" i="45"/>
  <c r="X66" i="43"/>
  <c r="X68" i="43" s="1"/>
  <c r="X38" i="43"/>
  <c r="X39" i="43"/>
  <c r="X41" i="43" s="1"/>
  <c r="X45" i="43" s="1"/>
  <c r="X40" i="43"/>
  <c r="X47" i="43" s="1"/>
  <c r="K109" i="44"/>
  <c r="L18" i="44"/>
  <c r="L109" i="44" s="1"/>
  <c r="L84" i="52"/>
  <c r="Z59" i="53"/>
  <c r="S61" i="47"/>
  <c r="Q61" i="47"/>
  <c r="AC17" i="41"/>
  <c r="AC18" i="41"/>
  <c r="AC20" i="41" s="1"/>
  <c r="AC43" i="41" s="1"/>
  <c r="AC19" i="41"/>
  <c r="AC45" i="41" s="1"/>
  <c r="S67" i="43"/>
  <c r="S46" i="43"/>
  <c r="Y45" i="45"/>
  <c r="AR48" i="45"/>
  <c r="AR63" i="45"/>
  <c r="L49" i="50"/>
  <c r="T48" i="45"/>
  <c r="T63" i="45"/>
  <c r="AT64" i="45"/>
  <c r="AT65" i="45" s="1"/>
  <c r="I64" i="43"/>
  <c r="I65" i="43" s="1"/>
  <c r="AO17" i="41"/>
  <c r="AO18" i="41"/>
  <c r="AO19" i="41"/>
  <c r="AO45" i="41"/>
  <c r="U45" i="43"/>
  <c r="L46" i="43"/>
  <c r="L67" i="43"/>
  <c r="AM38" i="41"/>
  <c r="AM45" i="41" s="1"/>
  <c r="U61" i="47"/>
  <c r="M19" i="41"/>
  <c r="M17" i="41"/>
  <c r="V48" i="45"/>
  <c r="V63" i="45"/>
  <c r="L129" i="40"/>
  <c r="R64" i="45"/>
  <c r="R65" i="45" s="1"/>
  <c r="M61" i="47"/>
  <c r="AV20" i="41"/>
  <c r="AV43" i="41" s="1"/>
  <c r="AV19" i="41"/>
  <c r="AV45" i="41"/>
  <c r="AO20" i="41"/>
  <c r="N67" i="51"/>
  <c r="M64" i="43"/>
  <c r="M65" i="43" s="1"/>
  <c r="M45" i="43"/>
  <c r="V48" i="43"/>
  <c r="V63" i="43"/>
  <c r="L64" i="43"/>
  <c r="L65" i="43" s="1"/>
  <c r="AB46" i="45"/>
  <c r="AB67" i="45"/>
  <c r="L115" i="44"/>
  <c r="L120" i="44"/>
  <c r="M58" i="53"/>
  <c r="M59" i="53"/>
  <c r="S64" i="51"/>
  <c r="S65" i="51" s="1"/>
  <c r="AS63" i="45"/>
  <c r="Y63" i="47"/>
  <c r="Y42" i="47"/>
  <c r="J46" i="51"/>
  <c r="J67" i="51"/>
  <c r="U65" i="51"/>
  <c r="Q46" i="45"/>
  <c r="Q67" i="45"/>
  <c r="L49" i="42"/>
  <c r="Q63" i="47"/>
  <c r="Q42" i="47"/>
  <c r="AO64" i="45"/>
  <c r="AO65" i="45" s="1"/>
  <c r="Y20" i="41"/>
  <c r="Y43" i="41"/>
  <c r="L46" i="51"/>
  <c r="L67" i="51"/>
  <c r="J42" i="53"/>
  <c r="J57" i="53"/>
  <c r="R64" i="51"/>
  <c r="R65" i="51"/>
  <c r="V66" i="43"/>
  <c r="V68" i="43"/>
  <c r="V18" i="43"/>
  <c r="AK20" i="45"/>
  <c r="AK47" i="45"/>
  <c r="AK18" i="45"/>
  <c r="AK19" i="45" s="1"/>
  <c r="AK21" i="45" s="1"/>
  <c r="AK45" i="45" s="1"/>
  <c r="K65" i="51"/>
  <c r="AW65" i="45"/>
  <c r="W19" i="41"/>
  <c r="W45" i="41" s="1"/>
  <c r="W17" i="41"/>
  <c r="W18" i="41"/>
  <c r="W20" i="41"/>
  <c r="W43" i="41" s="1"/>
  <c r="AO45" i="45"/>
  <c r="M47" i="45"/>
  <c r="J38" i="43"/>
  <c r="K34" i="47"/>
  <c r="K36" i="47"/>
  <c r="K62" i="47"/>
  <c r="G62" i="47" s="1"/>
  <c r="G9" i="39" s="1"/>
  <c r="V16" i="47"/>
  <c r="BE64" i="45"/>
  <c r="BE65" i="45" s="1"/>
  <c r="AT17" i="41"/>
  <c r="AT18" i="41" s="1"/>
  <c r="AT20" i="41" s="1"/>
  <c r="AT43" i="41" s="1"/>
  <c r="I65" i="51"/>
  <c r="S46" i="51"/>
  <c r="AH40" i="45"/>
  <c r="AH47" i="45" s="1"/>
  <c r="AH38" i="45"/>
  <c r="AH39" i="45" s="1"/>
  <c r="AH41" i="45" s="1"/>
  <c r="AH45" i="45" s="1"/>
  <c r="N57" i="47"/>
  <c r="N58" i="47" s="1"/>
  <c r="N60" i="47" s="1"/>
  <c r="N61" i="47" s="1"/>
  <c r="Q65" i="45"/>
  <c r="AI19" i="41"/>
  <c r="AI45" i="41"/>
  <c r="X65" i="45"/>
  <c r="AP48" i="45"/>
  <c r="T61" i="47"/>
  <c r="W46" i="51"/>
  <c r="R48" i="51"/>
  <c r="AZ20" i="41"/>
  <c r="AG41" i="45"/>
  <c r="AG45" i="45" s="1"/>
  <c r="Z41" i="47"/>
  <c r="Z65" i="51"/>
  <c r="AR20" i="41"/>
  <c r="AR43" i="41" s="1"/>
  <c r="U17" i="41"/>
  <c r="U18" i="41"/>
  <c r="U20" i="41" s="1"/>
  <c r="AZ66" i="45"/>
  <c r="AZ68" i="45"/>
  <c r="AZ38" i="45"/>
  <c r="AZ39" i="45" s="1"/>
  <c r="AZ41" i="45" s="1"/>
  <c r="BD17" i="41"/>
  <c r="BD18" i="41" s="1"/>
  <c r="BD20" i="41" s="1"/>
  <c r="BD43" i="41" s="1"/>
  <c r="AA61" i="47"/>
  <c r="V65" i="51"/>
  <c r="Q45" i="43"/>
  <c r="Z47" i="43"/>
  <c r="Z63" i="43" s="1"/>
  <c r="P66" i="45"/>
  <c r="P21" i="45"/>
  <c r="P20" i="45"/>
  <c r="P47" i="45"/>
  <c r="Q48" i="51"/>
  <c r="Q63" i="51"/>
  <c r="Q67" i="51"/>
  <c r="S40" i="53"/>
  <c r="S61" i="53"/>
  <c r="AY20" i="45"/>
  <c r="AY47" i="45"/>
  <c r="AY18" i="45"/>
  <c r="AY19" i="45" s="1"/>
  <c r="AY21" i="45" s="1"/>
  <c r="AY45" i="45" s="1"/>
  <c r="AY66" i="45"/>
  <c r="AY68" i="45" s="1"/>
  <c r="AM20" i="45"/>
  <c r="AM47" i="45"/>
  <c r="AM21" i="45"/>
  <c r="AM45" i="45"/>
  <c r="AA18" i="45"/>
  <c r="AA19" i="45" s="1"/>
  <c r="AA21" i="45" s="1"/>
  <c r="AA45" i="45" s="1"/>
  <c r="AA20" i="45"/>
  <c r="AA47" i="45" s="1"/>
  <c r="AA66" i="45"/>
  <c r="AA68" i="45"/>
  <c r="J40" i="43"/>
  <c r="U20" i="45"/>
  <c r="U47" i="45"/>
  <c r="U18" i="45"/>
  <c r="U19" i="45" s="1"/>
  <c r="U21" i="45" s="1"/>
  <c r="U45" i="45" s="1"/>
  <c r="Y66" i="45"/>
  <c r="Y68" i="45" s="1"/>
  <c r="Y20" i="45"/>
  <c r="Y47" i="45"/>
  <c r="M21" i="45"/>
  <c r="M45" i="45" s="1"/>
  <c r="N62" i="43"/>
  <c r="N64" i="43"/>
  <c r="N65" i="43"/>
  <c r="L60" i="53"/>
  <c r="L62" i="53" s="1"/>
  <c r="L15" i="53"/>
  <c r="Z57" i="47"/>
  <c r="Z58" i="47"/>
  <c r="Z60" i="47" s="1"/>
  <c r="Z61" i="47" s="1"/>
  <c r="AL207" i="35"/>
  <c r="AL208" i="35"/>
  <c r="AL209" i="35" s="1"/>
  <c r="AL210" i="35"/>
  <c r="AL211" i="35"/>
  <c r="AL212" i="35"/>
  <c r="AL213" i="35"/>
  <c r="AL214" i="35" s="1"/>
  <c r="AL215" i="35" s="1"/>
  <c r="AL216" i="35" s="1"/>
  <c r="AL217" i="35" s="1"/>
  <c r="AL218" i="35" s="1"/>
  <c r="AL219" i="35" s="1"/>
  <c r="AL220" i="35" s="1"/>
  <c r="AL221" i="35" s="1"/>
  <c r="AL222" i="35" s="1"/>
  <c r="G12" i="36"/>
  <c r="G29" i="75" s="1"/>
  <c r="J12" i="36"/>
  <c r="BE60" i="41"/>
  <c r="AW60" i="41"/>
  <c r="Z62" i="43"/>
  <c r="AU18" i="45"/>
  <c r="AU19" i="45"/>
  <c r="AU21" i="45"/>
  <c r="AU45" i="45" s="1"/>
  <c r="AU66" i="45"/>
  <c r="AU68" i="45"/>
  <c r="AU20" i="45"/>
  <c r="AU47" i="45" s="1"/>
  <c r="L20" i="45"/>
  <c r="L18" i="45"/>
  <c r="L19" i="45"/>
  <c r="L21" i="45" s="1"/>
  <c r="AL38" i="45"/>
  <c r="AL39" i="45"/>
  <c r="AL41" i="45"/>
  <c r="AL45" i="45" s="1"/>
  <c r="AL40" i="45"/>
  <c r="AL47" i="45"/>
  <c r="AQ17" i="41"/>
  <c r="AQ18" i="41" s="1"/>
  <c r="AQ20" i="41" s="1"/>
  <c r="AQ43" i="41" s="1"/>
  <c r="Y43" i="47"/>
  <c r="Y44" i="47" s="1"/>
  <c r="Q61" i="43"/>
  <c r="Q62" i="43" s="1"/>
  <c r="Q64" i="43"/>
  <c r="Q65" i="43" s="1"/>
  <c r="O20" i="45"/>
  <c r="O47" i="45" s="1"/>
  <c r="O18" i="45"/>
  <c r="O19" i="45"/>
  <c r="O21" i="45"/>
  <c r="O45" i="45" s="1"/>
  <c r="K18" i="45"/>
  <c r="K19" i="45"/>
  <c r="K21" i="45" s="1"/>
  <c r="K45" i="45" s="1"/>
  <c r="K20" i="45"/>
  <c r="P34" i="47"/>
  <c r="P35" i="47"/>
  <c r="P37" i="47"/>
  <c r="P41" i="47" s="1"/>
  <c r="V18" i="45"/>
  <c r="V19" i="45" s="1"/>
  <c r="V21" i="45" s="1"/>
  <c r="V45" i="45" s="1"/>
  <c r="V66" i="45"/>
  <c r="V68" i="45"/>
  <c r="AW41" i="45"/>
  <c r="AW45" i="45" s="1"/>
  <c r="AD62" i="45"/>
  <c r="Q60" i="41"/>
  <c r="AD20" i="45"/>
  <c r="AD47" i="45" s="1"/>
  <c r="AL105" i="35"/>
  <c r="AL102" i="35"/>
  <c r="AL103" i="35" s="1"/>
  <c r="AL104" i="35" s="1"/>
  <c r="AL106" i="35"/>
  <c r="AL107" i="35"/>
  <c r="AL108" i="35" s="1"/>
  <c r="AL109" i="35" s="1"/>
  <c r="AL110" i="35" s="1"/>
  <c r="AL111" i="35" s="1"/>
  <c r="AL112" i="35" s="1"/>
  <c r="AL113" i="35" s="1"/>
  <c r="AL114" i="35" s="1"/>
  <c r="AL115" i="35" s="1"/>
  <c r="AL116" i="35" s="1"/>
  <c r="AL117" i="35" s="1"/>
  <c r="X60" i="41"/>
  <c r="P60" i="41"/>
  <c r="AQ18" i="45"/>
  <c r="AQ19" i="45"/>
  <c r="AQ21" i="45" s="1"/>
  <c r="AQ45" i="45" s="1"/>
  <c r="AR18" i="45"/>
  <c r="AR19" i="45"/>
  <c r="AR21" i="45" s="1"/>
  <c r="AR45" i="45" s="1"/>
  <c r="AF18" i="45"/>
  <c r="AF19" i="45"/>
  <c r="AF21" i="45" s="1"/>
  <c r="AF45" i="45" s="1"/>
  <c r="AF66" i="45"/>
  <c r="AF68" i="45"/>
  <c r="AF20" i="45"/>
  <c r="AF47" i="45" s="1"/>
  <c r="T21" i="45"/>
  <c r="T45" i="45"/>
  <c r="AV38" i="45"/>
  <c r="AV39" i="45" s="1"/>
  <c r="AV41" i="45" s="1"/>
  <c r="AV45" i="45" s="1"/>
  <c r="AV66" i="45"/>
  <c r="AV68" i="45"/>
  <c r="AV40" i="45"/>
  <c r="AV47" i="45"/>
  <c r="BB62" i="45"/>
  <c r="BC21" i="45"/>
  <c r="BC45" i="45"/>
  <c r="BC67" i="45" s="1"/>
  <c r="AE20" i="45"/>
  <c r="AE47" i="45"/>
  <c r="AE18" i="45"/>
  <c r="AE19" i="45"/>
  <c r="AE21" i="45" s="1"/>
  <c r="AE45" i="45" s="1"/>
  <c r="Q32" i="53"/>
  <c r="Q33" i="53"/>
  <c r="Q35" i="53"/>
  <c r="Q39" i="53" s="1"/>
  <c r="Q60" i="53"/>
  <c r="Q62" i="53"/>
  <c r="AZ21" i="45"/>
  <c r="AP66" i="45"/>
  <c r="AP68" i="45"/>
  <c r="AP21" i="45"/>
  <c r="AP45" i="45"/>
  <c r="AP46" i="45" s="1"/>
  <c r="R18" i="45"/>
  <c r="R19" i="45" s="1"/>
  <c r="R21" i="45"/>
  <c r="R66" i="45"/>
  <c r="R68" i="45"/>
  <c r="BB41" i="45"/>
  <c r="BB38" i="45"/>
  <c r="BB39" i="45" s="1"/>
  <c r="P38" i="45"/>
  <c r="J41" i="45"/>
  <c r="J40" i="45"/>
  <c r="T34" i="47"/>
  <c r="T35" i="47" s="1"/>
  <c r="T37" i="47" s="1"/>
  <c r="T41" i="47" s="1"/>
  <c r="O4" i="4"/>
  <c r="AL189" i="35"/>
  <c r="AL186" i="35"/>
  <c r="AL187" i="35" s="1"/>
  <c r="AL188" i="35"/>
  <c r="AL190" i="35"/>
  <c r="AL191" i="35" s="1"/>
  <c r="AL192" i="35" s="1"/>
  <c r="AL193" i="35" s="1"/>
  <c r="AL194" i="35" s="1"/>
  <c r="AL195" i="35" s="1"/>
  <c r="AL196" i="35" s="1"/>
  <c r="AL197" i="35" s="1"/>
  <c r="AL198" i="35" s="1"/>
  <c r="AL199" i="35" s="1"/>
  <c r="AL200" i="35" s="1"/>
  <c r="AL201" i="35" s="1"/>
  <c r="AE60" i="41"/>
  <c r="I32" i="53"/>
  <c r="I60" i="53"/>
  <c r="I34" i="53"/>
  <c r="BE41" i="45"/>
  <c r="BE45" i="45"/>
  <c r="AL148" i="35"/>
  <c r="AL149" i="35" s="1"/>
  <c r="AL150" i="35" s="1"/>
  <c r="AL151" i="35" s="1"/>
  <c r="AL152" i="35" s="1"/>
  <c r="AL153" i="35" s="1"/>
  <c r="AL154" i="35" s="1"/>
  <c r="AL155" i="35" s="1"/>
  <c r="AL156" i="35" s="1"/>
  <c r="AL157" i="35" s="1"/>
  <c r="AL158" i="35" s="1"/>
  <c r="AL159" i="35" s="1"/>
  <c r="AL147" i="35"/>
  <c r="W21" i="45"/>
  <c r="W45" i="45" s="1"/>
  <c r="S18" i="45"/>
  <c r="S19" i="45"/>
  <c r="S21" i="45" s="1"/>
  <c r="N21" i="45"/>
  <c r="N45" i="45"/>
  <c r="N67" i="45" s="1"/>
  <c r="R41" i="45"/>
  <c r="R45" i="45" s="1"/>
  <c r="AL42" i="35"/>
  <c r="AL43" i="35"/>
  <c r="AL44" i="35"/>
  <c r="AL45" i="35"/>
  <c r="AL46" i="35" s="1"/>
  <c r="AL47" i="35" s="1"/>
  <c r="AL48" i="35" s="1"/>
  <c r="AL49" i="35" s="1"/>
  <c r="AL50" i="35" s="1"/>
  <c r="AL51" i="35" s="1"/>
  <c r="AL52" i="35" s="1"/>
  <c r="AL53" i="35" s="1"/>
  <c r="AL54" i="35" s="1"/>
  <c r="AL39" i="35"/>
  <c r="AL40" i="35"/>
  <c r="AL41" i="35"/>
  <c r="AL81" i="35"/>
  <c r="AL82" i="35"/>
  <c r="AL83" i="35" s="1"/>
  <c r="AL84" i="35"/>
  <c r="AL85" i="35"/>
  <c r="AL86" i="35" s="1"/>
  <c r="AL87" i="35"/>
  <c r="AL88" i="35" s="1"/>
  <c r="AL89" i="35" s="1"/>
  <c r="AL90" i="35" s="1"/>
  <c r="AL91" i="35" s="1"/>
  <c r="AL92" i="35" s="1"/>
  <c r="AL93" i="35" s="1"/>
  <c r="AL94" i="35" s="1"/>
  <c r="AL95" i="35" s="1"/>
  <c r="AL96" i="35" s="1"/>
  <c r="AL127" i="35"/>
  <c r="AL128" i="35"/>
  <c r="AL129" i="35"/>
  <c r="AL130" i="35" s="1"/>
  <c r="AL131" i="35" s="1"/>
  <c r="AL132" i="35" s="1"/>
  <c r="AL133" i="35" s="1"/>
  <c r="AL134" i="35" s="1"/>
  <c r="AL135" i="35" s="1"/>
  <c r="AL136" i="35" s="1"/>
  <c r="AL137" i="35" s="1"/>
  <c r="AL138" i="35" s="1"/>
  <c r="AL123" i="35"/>
  <c r="AL124" i="35" s="1"/>
  <c r="AL125" i="35" s="1"/>
  <c r="AL169" i="35"/>
  <c r="AL170" i="35" s="1"/>
  <c r="AL171" i="35" s="1"/>
  <c r="AL172" i="35" s="1"/>
  <c r="AL173" i="35" s="1"/>
  <c r="AL174" i="35" s="1"/>
  <c r="AL175" i="35" s="1"/>
  <c r="AL176" i="35" s="1"/>
  <c r="AL177" i="35" s="1"/>
  <c r="AL178" i="35" s="1"/>
  <c r="AL179" i="35" s="1"/>
  <c r="AL180" i="35" s="1"/>
  <c r="AL165" i="35"/>
  <c r="AL166" i="35"/>
  <c r="AL167" i="35" s="1"/>
  <c r="K34" i="38"/>
  <c r="AL64" i="35"/>
  <c r="AL65" i="35" s="1"/>
  <c r="AL66" i="35" s="1"/>
  <c r="AL67" i="35" s="1"/>
  <c r="AL68" i="35" s="1"/>
  <c r="AL69" i="35" s="1"/>
  <c r="AL70" i="35" s="1"/>
  <c r="AL71" i="35" s="1"/>
  <c r="AL72" i="35" s="1"/>
  <c r="AL73" i="35" s="1"/>
  <c r="AL74" i="35" s="1"/>
  <c r="AL75" i="35" s="1"/>
  <c r="AL63" i="35"/>
  <c r="AL60" i="35"/>
  <c r="AL61" i="35" s="1"/>
  <c r="AL62" i="35" s="1"/>
  <c r="X37" i="47"/>
  <c r="X41" i="47" s="1"/>
  <c r="R34" i="47"/>
  <c r="R35" i="47"/>
  <c r="R37" i="47"/>
  <c r="Z32" i="53"/>
  <c r="Z33" i="53"/>
  <c r="Z35" i="53" s="1"/>
  <c r="Z39" i="53" s="1"/>
  <c r="Y20" i="35"/>
  <c r="Y19" i="35"/>
  <c r="AL168" i="35"/>
  <c r="AL17" i="35"/>
  <c r="AU61" i="45"/>
  <c r="AU62" i="45" s="1"/>
  <c r="AU64" i="45" s="1"/>
  <c r="T35" i="53"/>
  <c r="T39" i="53" s="1"/>
  <c r="H14" i="8"/>
  <c r="K63" i="38"/>
  <c r="K93" i="38"/>
  <c r="W18" i="53"/>
  <c r="W39" i="53" s="1"/>
  <c r="X19" i="35"/>
  <c r="B35" i="75"/>
  <c r="B36" i="75"/>
  <c r="B37" i="75" s="1"/>
  <c r="B38" i="75" s="1"/>
  <c r="B39" i="75" s="1"/>
  <c r="B40" i="75" s="1"/>
  <c r="B41" i="75" s="1"/>
  <c r="B42" i="75" s="1"/>
  <c r="B43" i="75" s="1"/>
  <c r="B44" i="75" s="1"/>
  <c r="B45" i="75" s="1"/>
  <c r="B46" i="75" s="1"/>
  <c r="B24" i="75"/>
  <c r="B25" i="75"/>
  <c r="B26" i="75"/>
  <c r="M56" i="37"/>
  <c r="N56" i="37"/>
  <c r="M32" i="37"/>
  <c r="N32" i="37"/>
  <c r="M20" i="37"/>
  <c r="N20" i="37"/>
  <c r="M65" i="37"/>
  <c r="K69" i="74"/>
  <c r="L66" i="74"/>
  <c r="L69" i="74" s="1"/>
  <c r="F11" i="8" s="1"/>
  <c r="N447" i="37"/>
  <c r="M21" i="66"/>
  <c r="F6" i="8"/>
  <c r="G41" i="75"/>
  <c r="K6" i="39"/>
  <c r="K60" i="74"/>
  <c r="K40" i="8" s="1"/>
  <c r="K84" i="74"/>
  <c r="K49" i="8"/>
  <c r="L49" i="8" s="1"/>
  <c r="K59" i="74"/>
  <c r="L59" i="74"/>
  <c r="L60" i="74" s="1"/>
  <c r="F34" i="78"/>
  <c r="E35" i="78"/>
  <c r="L10" i="66"/>
  <c r="L21" i="66"/>
  <c r="L32" i="78"/>
  <c r="AC30" i="78"/>
  <c r="AL232" i="35"/>
  <c r="AL233" i="35" s="1"/>
  <c r="AL234" i="35" s="1"/>
  <c r="AL235" i="35" s="1"/>
  <c r="AL236" i="35" s="1"/>
  <c r="AL237" i="35" s="1"/>
  <c r="AL238" i="35" s="1"/>
  <c r="AL239" i="35" s="1"/>
  <c r="AL240" i="35" s="1"/>
  <c r="AL241" i="35" s="1"/>
  <c r="AL242" i="35" s="1"/>
  <c r="AL243" i="35" s="1"/>
  <c r="AL231" i="35"/>
  <c r="AL228" i="35"/>
  <c r="AL229" i="35"/>
  <c r="AL230" i="35"/>
  <c r="H33" i="78"/>
  <c r="Y131" i="35"/>
  <c r="AH46" i="45"/>
  <c r="AH67" i="45"/>
  <c r="H44" i="41"/>
  <c r="H65" i="41"/>
  <c r="AH63" i="45"/>
  <c r="AH48" i="45"/>
  <c r="AV63" i="45"/>
  <c r="AV48" i="45"/>
  <c r="BE67" i="45"/>
  <c r="BE46" i="45"/>
  <c r="BD44" i="41"/>
  <c r="BD65" i="41"/>
  <c r="P63" i="47"/>
  <c r="P42" i="47"/>
  <c r="AG46" i="45"/>
  <c r="AG67" i="45"/>
  <c r="AC44" i="41"/>
  <c r="AC65" i="41"/>
  <c r="AT44" i="41"/>
  <c r="AT65" i="41"/>
  <c r="AD63" i="45"/>
  <c r="AD48" i="45"/>
  <c r="X67" i="43"/>
  <c r="X46" i="43"/>
  <c r="F35" i="78"/>
  <c r="G34" i="78"/>
  <c r="AL21" i="35"/>
  <c r="AL18" i="35"/>
  <c r="AL22" i="35"/>
  <c r="AL23" i="35"/>
  <c r="AL24" i="35" s="1"/>
  <c r="AL25" i="35" s="1"/>
  <c r="AL26" i="35" s="1"/>
  <c r="AL27" i="35" s="1"/>
  <c r="AL28" i="35" s="1"/>
  <c r="AL29" i="35" s="1"/>
  <c r="AL30" i="35" s="1"/>
  <c r="AL31" i="35" s="1"/>
  <c r="AL32" i="35" s="1"/>
  <c r="AL33" i="35" s="1"/>
  <c r="P39" i="45"/>
  <c r="AA46" i="45"/>
  <c r="AA67" i="45"/>
  <c r="K43" i="47"/>
  <c r="K59" i="47" s="1"/>
  <c r="G36" i="47"/>
  <c r="U46" i="43"/>
  <c r="U67" i="43"/>
  <c r="H65" i="51"/>
  <c r="H18" i="53"/>
  <c r="H39" i="53" s="1"/>
  <c r="H21" i="45"/>
  <c r="Z42" i="47"/>
  <c r="Z63" i="47"/>
  <c r="AO46" i="41"/>
  <c r="AO61" i="41"/>
  <c r="BA46" i="41"/>
  <c r="R62" i="41"/>
  <c r="R63" i="41" s="1"/>
  <c r="AK46" i="41"/>
  <c r="AK61" i="41"/>
  <c r="L34" i="38"/>
  <c r="L43" i="38" s="1"/>
  <c r="L138" i="44" s="1"/>
  <c r="K138" i="44" s="1"/>
  <c r="F46" i="8" s="1"/>
  <c r="K43" i="38"/>
  <c r="I62" i="53"/>
  <c r="G62" i="53"/>
  <c r="J8" i="39"/>
  <c r="G60" i="53"/>
  <c r="J9" i="39"/>
  <c r="AE48" i="45"/>
  <c r="AE63" i="45"/>
  <c r="Y59" i="47"/>
  <c r="AA48" i="45"/>
  <c r="AA63" i="45"/>
  <c r="K35" i="47"/>
  <c r="G34" i="47"/>
  <c r="I33" i="53"/>
  <c r="Q64" i="51"/>
  <c r="Q65" i="51"/>
  <c r="G63" i="51"/>
  <c r="I6" i="39"/>
  <c r="AK48" i="45"/>
  <c r="AK63" i="45"/>
  <c r="Y44" i="41"/>
  <c r="Y65" i="41"/>
  <c r="M18" i="41"/>
  <c r="BE62" i="41"/>
  <c r="BE63" i="41" s="1"/>
  <c r="AW46" i="45"/>
  <c r="AW67" i="45"/>
  <c r="V60" i="47"/>
  <c r="V61" i="47" s="1"/>
  <c r="K44" i="41"/>
  <c r="K65" i="41"/>
  <c r="AQ62" i="41"/>
  <c r="AQ63" i="41" s="1"/>
  <c r="J47" i="45"/>
  <c r="N46" i="45"/>
  <c r="BC46" i="45"/>
  <c r="AQ46" i="45"/>
  <c r="AQ67" i="45"/>
  <c r="V46" i="45"/>
  <c r="V67" i="45"/>
  <c r="AL63" i="45"/>
  <c r="AL48" i="45"/>
  <c r="M46" i="45"/>
  <c r="M67" i="45"/>
  <c r="AM46" i="45"/>
  <c r="AM67" i="45"/>
  <c r="AZ43" i="41"/>
  <c r="J39" i="43"/>
  <c r="V19" i="43"/>
  <c r="J45" i="45"/>
  <c r="Y48" i="45"/>
  <c r="Y63" i="45"/>
  <c r="AM48" i="45"/>
  <c r="AM63" i="45"/>
  <c r="P48" i="45"/>
  <c r="P63" i="45"/>
  <c r="M48" i="45"/>
  <c r="M63" i="45"/>
  <c r="AV46" i="41"/>
  <c r="AV61" i="41"/>
  <c r="Y67" i="45"/>
  <c r="Y46" i="45"/>
  <c r="Y64" i="43"/>
  <c r="Y65" i="43"/>
  <c r="O48" i="45"/>
  <c r="O63" i="45"/>
  <c r="K64" i="47"/>
  <c r="G64" i="47" s="1"/>
  <c r="G8" i="39" s="1"/>
  <c r="M45" i="41"/>
  <c r="I33" i="78"/>
  <c r="J33" i="78" s="1"/>
  <c r="W46" i="45"/>
  <c r="W67" i="45"/>
  <c r="I41" i="53"/>
  <c r="I57" i="53" s="1"/>
  <c r="AO46" i="45"/>
  <c r="AO67" i="45"/>
  <c r="AV65" i="41"/>
  <c r="AV44" i="41"/>
  <c r="AM46" i="41"/>
  <c r="AM61" i="41"/>
  <c r="AI67" i="45"/>
  <c r="AI46" i="45"/>
  <c r="AZ46" i="41"/>
  <c r="AZ61" i="41"/>
  <c r="W44" i="41"/>
  <c r="W65" i="41"/>
  <c r="V64" i="43"/>
  <c r="V65" i="43"/>
  <c r="H46" i="51"/>
  <c r="H67" i="51"/>
  <c r="AD39" i="41"/>
  <c r="AP44" i="41"/>
  <c r="AP65" i="41"/>
  <c r="L93" i="38"/>
  <c r="L95" i="38"/>
  <c r="L78" i="52"/>
  <c r="K78" i="52" s="1"/>
  <c r="J46" i="8" s="1"/>
  <c r="K95" i="38"/>
  <c r="R53" i="74"/>
  <c r="G30" i="75"/>
  <c r="L63" i="38"/>
  <c r="L69" i="38"/>
  <c r="L78" i="48"/>
  <c r="K78" i="48" s="1"/>
  <c r="H46" i="8"/>
  <c r="K69" i="38"/>
  <c r="AP67" i="45"/>
  <c r="K47" i="45"/>
  <c r="U48" i="45"/>
  <c r="U63" i="45"/>
  <c r="U64" i="45" s="1"/>
  <c r="AR44" i="41"/>
  <c r="AR65" i="41"/>
  <c r="W46" i="41"/>
  <c r="W61" i="41"/>
  <c r="T64" i="43"/>
  <c r="T65" i="43" s="1"/>
  <c r="H59" i="53"/>
  <c r="Q45" i="41"/>
  <c r="AT62" i="41"/>
  <c r="AT63" i="41" s="1"/>
  <c r="AB65" i="41"/>
  <c r="AB44" i="41"/>
  <c r="J62" i="41"/>
  <c r="J63" i="41"/>
  <c r="D6" i="8"/>
  <c r="G43" i="49"/>
  <c r="H5" i="39"/>
  <c r="H4" i="39"/>
  <c r="V62" i="41"/>
  <c r="V63" i="41"/>
  <c r="P68" i="45"/>
  <c r="N65" i="37"/>
  <c r="N113" i="37" s="1"/>
  <c r="M113" i="37"/>
  <c r="K46" i="45"/>
  <c r="K67" i="45"/>
  <c r="AY48" i="45"/>
  <c r="AY63" i="45"/>
  <c r="T61" i="53"/>
  <c r="T40" i="53"/>
  <c r="J58" i="53"/>
  <c r="J59" i="53"/>
  <c r="M67" i="43"/>
  <c r="M46" i="43"/>
  <c r="AZ45" i="45"/>
  <c r="T46" i="45"/>
  <c r="T67" i="45"/>
  <c r="AU48" i="45"/>
  <c r="AU63" i="45"/>
  <c r="Q67" i="43"/>
  <c r="Q46" i="43"/>
  <c r="AI61" i="41"/>
  <c r="AI62" i="41" s="1"/>
  <c r="AI63" i="41" s="1"/>
  <c r="AI46" i="41"/>
  <c r="T64" i="45"/>
  <c r="T65" i="45" s="1"/>
  <c r="AC61" i="41"/>
  <c r="AC46" i="41"/>
  <c r="F36" i="8"/>
  <c r="H41" i="47"/>
  <c r="J47" i="43"/>
  <c r="V17" i="47"/>
  <c r="V64" i="45"/>
  <c r="V65" i="45"/>
  <c r="X63" i="43"/>
  <c r="X48" i="43"/>
  <c r="AK65" i="41"/>
  <c r="AK44" i="41"/>
  <c r="S64" i="43"/>
  <c r="S65" i="43" s="1"/>
  <c r="W64" i="43"/>
  <c r="W65" i="43"/>
  <c r="J63" i="45"/>
  <c r="J48" i="45"/>
  <c r="AD64" i="45"/>
  <c r="AD65" i="45" s="1"/>
  <c r="J63" i="43"/>
  <c r="J48" i="43"/>
  <c r="AV64" i="45"/>
  <c r="AV65" i="45"/>
  <c r="I42" i="53"/>
  <c r="Y64" i="45"/>
  <c r="Y65" i="45"/>
  <c r="M20" i="41"/>
  <c r="AY64" i="45"/>
  <c r="I35" i="53"/>
  <c r="H45" i="45"/>
  <c r="AL19" i="35"/>
  <c r="AL20" i="35" s="1"/>
  <c r="AH64" i="45"/>
  <c r="AH65" i="45" s="1"/>
  <c r="U65" i="45"/>
  <c r="K37" i="47"/>
  <c r="G35" i="47"/>
  <c r="H34" i="78"/>
  <c r="G35" i="78"/>
  <c r="AM64" i="45"/>
  <c r="AM65" i="45"/>
  <c r="X64" i="43"/>
  <c r="X65" i="43" s="1"/>
  <c r="M46" i="41"/>
  <c r="M61" i="41"/>
  <c r="AV62" i="41"/>
  <c r="AV63" i="41" s="1"/>
  <c r="J46" i="45"/>
  <c r="J67" i="45"/>
  <c r="AK64" i="45"/>
  <c r="AK65" i="45"/>
  <c r="AA64" i="45"/>
  <c r="AA65" i="45"/>
  <c r="AZ44" i="41"/>
  <c r="AZ65" i="41"/>
  <c r="H42" i="47"/>
  <c r="H63" i="47"/>
  <c r="AU65" i="45"/>
  <c r="K63" i="45"/>
  <c r="K65" i="45" s="1"/>
  <c r="K48" i="45"/>
  <c r="Q46" i="41"/>
  <c r="Q61" i="41"/>
  <c r="Q62" i="41" s="1"/>
  <c r="M64" i="45"/>
  <c r="M65" i="45" s="1"/>
  <c r="V21" i="43"/>
  <c r="V45" i="43" s="1"/>
  <c r="AZ46" i="45"/>
  <c r="AZ67" i="45"/>
  <c r="V19" i="47"/>
  <c r="Z64" i="43"/>
  <c r="Z65" i="43" s="1"/>
  <c r="O64" i="45"/>
  <c r="O65" i="45" s="1"/>
  <c r="Y60" i="47"/>
  <c r="Y61" i="47" s="1"/>
  <c r="P64" i="45"/>
  <c r="P65" i="45"/>
  <c r="J41" i="43"/>
  <c r="AE64" i="45"/>
  <c r="AE65" i="45" s="1"/>
  <c r="P41" i="45"/>
  <c r="P45" i="45" s="1"/>
  <c r="I39" i="53"/>
  <c r="K41" i="47"/>
  <c r="G37" i="47"/>
  <c r="J45" i="43"/>
  <c r="V41" i="47"/>
  <c r="I34" i="78"/>
  <c r="H35" i="78"/>
  <c r="K33" i="78"/>
  <c r="H46" i="45"/>
  <c r="H67" i="45"/>
  <c r="K60" i="47"/>
  <c r="K61" i="47" s="1"/>
  <c r="J64" i="45"/>
  <c r="I58" i="53"/>
  <c r="I59" i="53"/>
  <c r="H40" i="53"/>
  <c r="H61" i="53"/>
  <c r="J64" i="43"/>
  <c r="J65" i="43" s="1"/>
  <c r="K64" i="45"/>
  <c r="V63" i="47"/>
  <c r="V42" i="47"/>
  <c r="I61" i="53"/>
  <c r="I40" i="53"/>
  <c r="J65" i="45"/>
  <c r="L33" i="78"/>
  <c r="M33" i="78" s="1"/>
  <c r="J67" i="43"/>
  <c r="J46" i="43"/>
  <c r="K42" i="47"/>
  <c r="K63" i="47"/>
  <c r="J34" i="78"/>
  <c r="I35" i="78"/>
  <c r="K34" i="78"/>
  <c r="K35" i="78" s="1"/>
  <c r="J35" i="78"/>
  <c r="N33" i="78"/>
  <c r="L34" i="78"/>
  <c r="M34" i="78" s="1"/>
  <c r="L35" i="78"/>
  <c r="O33" i="78"/>
  <c r="P33" i="78"/>
  <c r="P35" i="78" s="1"/>
  <c r="N34" i="78"/>
  <c r="M35" i="78"/>
  <c r="O34" i="78"/>
  <c r="P34" i="78" s="1"/>
  <c r="Q34" i="78" s="1"/>
  <c r="Q33" i="78"/>
  <c r="R33" i="78" s="1"/>
  <c r="O35" i="78"/>
  <c r="S33" i="78"/>
  <c r="S35" i="78" s="1"/>
  <c r="R34" i="78"/>
  <c r="S34" i="78" s="1"/>
  <c r="Q35" i="78"/>
  <c r="R35" i="78"/>
  <c r="T34" i="78"/>
  <c r="U34" i="78" s="1"/>
  <c r="V34" i="78" s="1"/>
  <c r="W34" i="78" s="1"/>
  <c r="X34" i="78" s="1"/>
  <c r="Y34" i="78" s="1"/>
  <c r="Z34" i="78" s="1"/>
  <c r="AA34" i="78" s="1"/>
  <c r="AB34" i="78" s="1"/>
  <c r="AC34" i="78" s="1"/>
  <c r="K15" i="58" l="1"/>
  <c r="R52" i="74"/>
  <c r="N32" i="33"/>
  <c r="AR7" i="35"/>
  <c r="AP7" i="35"/>
  <c r="M7" i="39" s="1"/>
  <c r="AN7" i="35"/>
  <c r="AO7" i="35"/>
  <c r="AS7" i="35"/>
  <c r="V7" i="35"/>
  <c r="W7" i="35"/>
  <c r="X7" i="35"/>
  <c r="AL252" i="35"/>
  <c r="AL253" i="35"/>
  <c r="AL254" i="35" s="1"/>
  <c r="AL255" i="35" s="1"/>
  <c r="AL256" i="35" s="1"/>
  <c r="AL257" i="35" s="1"/>
  <c r="AL258" i="35" s="1"/>
  <c r="AL259" i="35" s="1"/>
  <c r="AL260" i="35" s="1"/>
  <c r="AL261" i="35" s="1"/>
  <c r="AL262" i="35" s="1"/>
  <c r="AL263" i="35" s="1"/>
  <c r="AL264" i="35" s="1"/>
  <c r="AL249" i="35"/>
  <c r="AL250" i="35" s="1"/>
  <c r="AL251" i="35" s="1"/>
  <c r="N35" i="78"/>
  <c r="P46" i="45"/>
  <c r="T33" i="78"/>
  <c r="P67" i="45"/>
  <c r="V46" i="43"/>
  <c r="V67" i="43"/>
  <c r="Q63" i="41"/>
  <c r="W62" i="41"/>
  <c r="W63" i="41"/>
  <c r="W40" i="53"/>
  <c r="W61" i="53"/>
  <c r="AE46" i="45"/>
  <c r="AE67" i="45"/>
  <c r="AF67" i="45"/>
  <c r="AF46" i="45"/>
  <c r="AQ44" i="41"/>
  <c r="AQ65" i="41"/>
  <c r="Z61" i="53"/>
  <c r="Z40" i="53"/>
  <c r="S45" i="45"/>
  <c r="O67" i="45"/>
  <c r="O46" i="45"/>
  <c r="AK46" i="45"/>
  <c r="AK67" i="45"/>
  <c r="AM62" i="41"/>
  <c r="AM63" i="41" s="1"/>
  <c r="AV67" i="45"/>
  <c r="AV46" i="45"/>
  <c r="AR46" i="45"/>
  <c r="AR67" i="45"/>
  <c r="AY46" i="45"/>
  <c r="AY67" i="45"/>
  <c r="T63" i="47"/>
  <c r="T42" i="47"/>
  <c r="AL46" i="45"/>
  <c r="AL67" i="45"/>
  <c r="G32" i="53"/>
  <c r="Q61" i="53"/>
  <c r="Q40" i="53"/>
  <c r="AU46" i="45"/>
  <c r="AU67" i="45"/>
  <c r="AF48" i="45"/>
  <c r="AF63" i="45"/>
  <c r="U67" i="45"/>
  <c r="U46" i="45"/>
  <c r="AY65" i="45"/>
  <c r="R46" i="45"/>
  <c r="R67" i="45"/>
  <c r="AJ46" i="41"/>
  <c r="AJ61" i="41"/>
  <c r="X42" i="47"/>
  <c r="P467" i="37"/>
  <c r="H17" i="8" s="1"/>
  <c r="H20" i="8" s="1"/>
  <c r="G37" i="33" s="1"/>
  <c r="AX46" i="41"/>
  <c r="AX61" i="41"/>
  <c r="X65" i="41"/>
  <c r="X44" i="41"/>
  <c r="G43" i="47"/>
  <c r="C8" i="36" s="1"/>
  <c r="C28" i="36" s="1"/>
  <c r="X63" i="47"/>
  <c r="F14" i="8"/>
  <c r="N46" i="41"/>
  <c r="N61" i="41"/>
  <c r="AS65" i="41"/>
  <c r="AS44" i="41"/>
  <c r="N318" i="37"/>
  <c r="L79" i="46" s="1"/>
  <c r="K44" i="47"/>
  <c r="Z48" i="43"/>
  <c r="G15" i="53"/>
  <c r="L16" i="53"/>
  <c r="Q44" i="41"/>
  <c r="Q65" i="41"/>
  <c r="J65" i="41"/>
  <c r="J44" i="41"/>
  <c r="Y46" i="41"/>
  <c r="Y61" i="41"/>
  <c r="X46" i="41"/>
  <c r="X61" i="41"/>
  <c r="BA44" i="41"/>
  <c r="BA65" i="41"/>
  <c r="AL44" i="41"/>
  <c r="AL65" i="41"/>
  <c r="BC65" i="41"/>
  <c r="BC44" i="41"/>
  <c r="AI44" i="41"/>
  <c r="AI65" i="41"/>
  <c r="F9" i="8"/>
  <c r="D9" i="8" s="1"/>
  <c r="AP46" i="41"/>
  <c r="AP61" i="41"/>
  <c r="BE44" i="41"/>
  <c r="BE65" i="41"/>
  <c r="N65" i="41"/>
  <c r="N44" i="41"/>
  <c r="N270" i="37"/>
  <c r="L139" i="44" s="1"/>
  <c r="K139" i="44" s="1"/>
  <c r="F47" i="8" s="1"/>
  <c r="AN61" i="41"/>
  <c r="AN46" i="41"/>
  <c r="I65" i="41"/>
  <c r="I44" i="41"/>
  <c r="T44" i="41"/>
  <c r="T65" i="41"/>
  <c r="AO43" i="41"/>
  <c r="AG65" i="41"/>
  <c r="AG44" i="41"/>
  <c r="AL46" i="41"/>
  <c r="N138" i="37"/>
  <c r="N162" i="37" s="1"/>
  <c r="L79" i="42" s="1"/>
  <c r="K79" i="42" s="1"/>
  <c r="E47" i="8" s="1"/>
  <c r="AA39" i="41"/>
  <c r="AG38" i="41"/>
  <c r="AG45" i="41" s="1"/>
  <c r="AO39" i="41"/>
  <c r="G9" i="43"/>
  <c r="H11" i="43"/>
  <c r="L61" i="41"/>
  <c r="L46" i="41"/>
  <c r="I28" i="35"/>
  <c r="G11" i="8"/>
  <c r="D11" i="8" s="1"/>
  <c r="M130" i="40"/>
  <c r="M39" i="41"/>
  <c r="U38" i="41"/>
  <c r="U45" i="41" s="1"/>
  <c r="U64" i="41"/>
  <c r="U66" i="41" s="1"/>
  <c r="U37" i="41"/>
  <c r="U39" i="41" s="1"/>
  <c r="U43" i="41" s="1"/>
  <c r="AH64" i="41"/>
  <c r="AH66" i="41" s="1"/>
  <c r="AH39" i="41"/>
  <c r="AH43" i="41" s="1"/>
  <c r="AH38" i="41"/>
  <c r="AH45" i="41" s="1"/>
  <c r="AR45" i="41"/>
  <c r="K63" i="41"/>
  <c r="AJ37" i="41"/>
  <c r="V39" i="41"/>
  <c r="V43" i="41" s="1"/>
  <c r="AY36" i="41"/>
  <c r="AY64" i="41"/>
  <c r="AY66" i="41" s="1"/>
  <c r="M394" i="37"/>
  <c r="O36" i="41"/>
  <c r="O38" i="41"/>
  <c r="AJ39" i="41"/>
  <c r="AJ43" i="41" s="1"/>
  <c r="AJ36" i="41"/>
  <c r="O37" i="41"/>
  <c r="O28" i="35"/>
  <c r="K28" i="35"/>
  <c r="N28" i="35"/>
  <c r="N370" i="37"/>
  <c r="N394" i="37" s="1"/>
  <c r="L79" i="50" s="1"/>
  <c r="K79" i="50" s="1"/>
  <c r="I47" i="8" s="1"/>
  <c r="AE37" i="41"/>
  <c r="AE39" i="41" s="1"/>
  <c r="AE43" i="41" s="1"/>
  <c r="AE64" i="41"/>
  <c r="AE66" i="41" s="1"/>
  <c r="AE36" i="41"/>
  <c r="AE38" i="41"/>
  <c r="AE45" i="41" s="1"/>
  <c r="T61" i="41"/>
  <c r="K138" i="40"/>
  <c r="D46" i="8" s="1"/>
  <c r="AW64" i="41"/>
  <c r="AW66" i="41" s="1"/>
  <c r="N332" i="37"/>
  <c r="N346" i="37" s="1"/>
  <c r="L79" i="48" s="1"/>
  <c r="K79" i="48" s="1"/>
  <c r="H47" i="8" s="1"/>
  <c r="Z37" i="41"/>
  <c r="Z39" i="41" s="1"/>
  <c r="Z43" i="41" s="1"/>
  <c r="Z38" i="41"/>
  <c r="Z45" i="41" s="1"/>
  <c r="Z64" i="41"/>
  <c r="Z66" i="41" s="1"/>
  <c r="AM37" i="41"/>
  <c r="AM39" i="41"/>
  <c r="AM43" i="41" s="1"/>
  <c r="AU39" i="41"/>
  <c r="AU43" i="41" s="1"/>
  <c r="AU36" i="41"/>
  <c r="BC38" i="41"/>
  <c r="BC45" i="41" s="1"/>
  <c r="AY38" i="41"/>
  <c r="AY45" i="41" s="1"/>
  <c r="O318" i="37"/>
  <c r="N269" i="37"/>
  <c r="N441" i="37"/>
  <c r="N442" i="37" s="1"/>
  <c r="L79" i="52" s="1"/>
  <c r="K79" i="52" s="1"/>
  <c r="J47" i="8" s="1"/>
  <c r="S36" i="41"/>
  <c r="S64" i="41"/>
  <c r="N317" i="37"/>
  <c r="J60" i="47"/>
  <c r="J61" i="47" s="1"/>
  <c r="R17" i="41"/>
  <c r="R44" i="47"/>
  <c r="R59" i="47"/>
  <c r="W57" i="53"/>
  <c r="W42" i="53"/>
  <c r="X39" i="53"/>
  <c r="AR64" i="41"/>
  <c r="AR66" i="41" s="1"/>
  <c r="AZ65" i="45"/>
  <c r="P19" i="41"/>
  <c r="AD19" i="41"/>
  <c r="AD45" i="41" s="1"/>
  <c r="AD17" i="41"/>
  <c r="AD18" i="41" s="1"/>
  <c r="AD20" i="41" s="1"/>
  <c r="AD43" i="41" s="1"/>
  <c r="T46" i="51"/>
  <c r="T67" i="51"/>
  <c r="Z67" i="43"/>
  <c r="Z46" i="43"/>
  <c r="AA38" i="41"/>
  <c r="M48" i="43"/>
  <c r="M64" i="51"/>
  <c r="W48" i="45"/>
  <c r="W63" i="45"/>
  <c r="T45" i="43"/>
  <c r="AS45" i="45"/>
  <c r="H46" i="41"/>
  <c r="O64" i="51"/>
  <c r="O65" i="51" s="1"/>
  <c r="BD38" i="41"/>
  <c r="BD45" i="41" s="1"/>
  <c r="AX37" i="41"/>
  <c r="AX39" i="41" s="1"/>
  <c r="AX43" i="41" s="1"/>
  <c r="V36" i="41"/>
  <c r="AG64" i="41"/>
  <c r="AG66" i="41" s="1"/>
  <c r="P67" i="43"/>
  <c r="U61" i="53"/>
  <c r="N65" i="51"/>
  <c r="BB17" i="41"/>
  <c r="BB18" i="41" s="1"/>
  <c r="BB20" i="41" s="1"/>
  <c r="BB43" i="41" s="1"/>
  <c r="BB19" i="41"/>
  <c r="BB45" i="41" s="1"/>
  <c r="L20" i="41"/>
  <c r="I45" i="43"/>
  <c r="O45" i="43"/>
  <c r="J61" i="53"/>
  <c r="J40" i="53"/>
  <c r="I67" i="45"/>
  <c r="I46" i="45"/>
  <c r="AW19" i="41"/>
  <c r="AW45" i="41" s="1"/>
  <c r="AW17" i="41"/>
  <c r="AW18" i="41" s="1"/>
  <c r="AW20" i="41" s="1"/>
  <c r="AW43" i="41" s="1"/>
  <c r="P20" i="41"/>
  <c r="P43" i="41" s="1"/>
  <c r="AC48" i="45"/>
  <c r="AC63" i="45"/>
  <c r="O60" i="47"/>
  <c r="O61" i="47"/>
  <c r="BC65" i="45"/>
  <c r="I44" i="47"/>
  <c r="I59" i="47"/>
  <c r="AN17" i="41"/>
  <c r="AN18" i="41" s="1"/>
  <c r="AN20" i="41"/>
  <c r="AN43" i="41" s="1"/>
  <c r="AF19" i="41"/>
  <c r="AF45" i="41" s="1"/>
  <c r="AF20" i="41"/>
  <c r="AF43" i="41" s="1"/>
  <c r="AA17" i="41"/>
  <c r="AA18" i="41" s="1"/>
  <c r="AA20" i="41" s="1"/>
  <c r="AA43" i="41" s="1"/>
  <c r="AA19" i="41"/>
  <c r="AA45" i="41" s="1"/>
  <c r="K45" i="43"/>
  <c r="Z46" i="51"/>
  <c r="Z67" i="51"/>
  <c r="P65" i="51"/>
  <c r="V59" i="53"/>
  <c r="S17" i="41"/>
  <c r="S18" i="41" s="1"/>
  <c r="S20" i="41" s="1"/>
  <c r="S43" i="41" s="1"/>
  <c r="S19" i="41"/>
  <c r="S45" i="41" s="1"/>
  <c r="P67" i="51"/>
  <c r="P46" i="51"/>
  <c r="AG65" i="45"/>
  <c r="BA67" i="45"/>
  <c r="BA46" i="45"/>
  <c r="U48" i="51"/>
  <c r="AH60" i="41"/>
  <c r="AR62" i="45"/>
  <c r="AR64" i="45" s="1"/>
  <c r="AR65" i="45" s="1"/>
  <c r="M46" i="51"/>
  <c r="AC60" i="41"/>
  <c r="AC62" i="41" s="1"/>
  <c r="AC63" i="41" s="1"/>
  <c r="AA40" i="43"/>
  <c r="G40" i="43" s="1"/>
  <c r="AA66" i="43"/>
  <c r="AA68" i="43" s="1"/>
  <c r="L38" i="45"/>
  <c r="L40" i="45"/>
  <c r="L66" i="45"/>
  <c r="X65" i="51"/>
  <c r="I67" i="51"/>
  <c r="AU19" i="41"/>
  <c r="AU45" i="41" s="1"/>
  <c r="O67" i="51"/>
  <c r="BA60" i="41"/>
  <c r="BA62" i="41" s="1"/>
  <c r="BA63" i="41" s="1"/>
  <c r="AL60" i="41"/>
  <c r="AL62" i="41" s="1"/>
  <c r="AL63" i="41" s="1"/>
  <c r="M60" i="41"/>
  <c r="M62" i="41" s="1"/>
  <c r="M63" i="41" s="1"/>
  <c r="AT18" i="45"/>
  <c r="AT19" i="45" s="1"/>
  <c r="AT21" i="45" s="1"/>
  <c r="AT45" i="45" s="1"/>
  <c r="AT66" i="45"/>
  <c r="AT68" i="45" s="1"/>
  <c r="AJ38" i="45"/>
  <c r="AJ39" i="45" s="1"/>
  <c r="AJ41" i="45" s="1"/>
  <c r="AJ45" i="45" s="1"/>
  <c r="AJ66" i="45"/>
  <c r="AJ68" i="45" s="1"/>
  <c r="Z40" i="45"/>
  <c r="Z47" i="45" s="1"/>
  <c r="Z66" i="45"/>
  <c r="Z68" i="45" s="1"/>
  <c r="N41" i="53"/>
  <c r="AZ60" i="41"/>
  <c r="AZ62" i="41" s="1"/>
  <c r="AZ63" i="41" s="1"/>
  <c r="AB60" i="41"/>
  <c r="AB62" i="41" s="1"/>
  <c r="AB63" i="41" s="1"/>
  <c r="L60" i="41"/>
  <c r="AD66" i="45"/>
  <c r="AD68" i="45" s="1"/>
  <c r="AD21" i="45"/>
  <c r="AD38" i="45"/>
  <c r="AD39" i="45" s="1"/>
  <c r="AD41" i="45" s="1"/>
  <c r="L61" i="47"/>
  <c r="AK60" i="41"/>
  <c r="AK62" i="41" s="1"/>
  <c r="AK63" i="41" s="1"/>
  <c r="AX38" i="45"/>
  <c r="AX39" i="45" s="1"/>
  <c r="AX41" i="45" s="1"/>
  <c r="AX45" i="45" s="1"/>
  <c r="AX66" i="45"/>
  <c r="AX68" i="45" s="1"/>
  <c r="AX40" i="45"/>
  <c r="AX47" i="45" s="1"/>
  <c r="AN66" i="45"/>
  <c r="AN68" i="45" s="1"/>
  <c r="AN40" i="45"/>
  <c r="AN47" i="45" s="1"/>
  <c r="AA47" i="43"/>
  <c r="AA48" i="51"/>
  <c r="N41" i="43"/>
  <c r="AO60" i="41"/>
  <c r="AO62" i="41" s="1"/>
  <c r="AO63" i="41" s="1"/>
  <c r="R62" i="43"/>
  <c r="R64" i="43" s="1"/>
  <c r="R65" i="43" s="1"/>
  <c r="AJ48" i="45"/>
  <c r="AR66" i="45"/>
  <c r="AR68" i="45" s="1"/>
  <c r="AD60" i="41"/>
  <c r="S66" i="43"/>
  <c r="S68" i="43" s="1"/>
  <c r="R38" i="43"/>
  <c r="R19" i="47"/>
  <c r="R41" i="47" s="1"/>
  <c r="X34" i="53"/>
  <c r="X41" i="53" s="1"/>
  <c r="X32" i="53"/>
  <c r="X33" i="53" s="1"/>
  <c r="X35" i="53" s="1"/>
  <c r="BB20" i="45"/>
  <c r="BB47" i="45" s="1"/>
  <c r="L15" i="63"/>
  <c r="L40" i="63" s="1"/>
  <c r="S20" i="45"/>
  <c r="K120" i="44"/>
  <c r="AN18" i="45"/>
  <c r="AS62" i="45"/>
  <c r="AS64" i="45" s="1"/>
  <c r="AS65" i="45" s="1"/>
  <c r="I62" i="45"/>
  <c r="I64" i="45" s="1"/>
  <c r="L34" i="53"/>
  <c r="L41" i="53" s="1"/>
  <c r="L32" i="53"/>
  <c r="L33" i="53" s="1"/>
  <c r="L35" i="53" s="1"/>
  <c r="AA41" i="53"/>
  <c r="BB21" i="45"/>
  <c r="BB45" i="45" s="1"/>
  <c r="U45" i="51"/>
  <c r="AA32" i="53"/>
  <c r="AA33" i="53" s="1"/>
  <c r="AA35" i="53" s="1"/>
  <c r="AA39" i="53" s="1"/>
  <c r="AA34" i="53"/>
  <c r="K32" i="53"/>
  <c r="K33" i="53" s="1"/>
  <c r="K35" i="53" s="1"/>
  <c r="X21" i="45"/>
  <c r="X45" i="45" s="1"/>
  <c r="N16" i="47"/>
  <c r="Y56" i="53"/>
  <c r="Y58" i="53" s="1"/>
  <c r="Y59" i="53" s="1"/>
  <c r="AL62" i="45"/>
  <c r="AL64" i="45" s="1"/>
  <c r="AL65" i="45" s="1"/>
  <c r="L62" i="45"/>
  <c r="W58" i="47"/>
  <c r="W60" i="47" s="1"/>
  <c r="W61" i="47" s="1"/>
  <c r="L7" i="63"/>
  <c r="K15" i="63"/>
  <c r="V19" i="35"/>
  <c r="M43" i="37"/>
  <c r="K79" i="38"/>
  <c r="G14" i="8"/>
  <c r="V40" i="75"/>
  <c r="V42" i="75" s="1"/>
  <c r="K18" i="63"/>
  <c r="W40" i="75"/>
  <c r="W42" i="75" s="1"/>
  <c r="R40" i="75"/>
  <c r="R42" i="75" s="1"/>
  <c r="L84" i="74"/>
  <c r="F19" i="8" s="1"/>
  <c r="M461" i="37"/>
  <c r="N461" i="37" s="1"/>
  <c r="N40" i="75"/>
  <c r="N42" i="75" s="1"/>
  <c r="K27" i="74"/>
  <c r="AC31" i="78"/>
  <c r="AC32" i="78" s="1"/>
  <c r="K10" i="74"/>
  <c r="M450" i="37"/>
  <c r="N450" i="37" s="1"/>
  <c r="K45" i="74"/>
  <c r="K32" i="78"/>
  <c r="R32" i="78"/>
  <c r="M465" i="37"/>
  <c r="N465" i="37" s="1"/>
  <c r="K9" i="74"/>
  <c r="K36" i="74"/>
  <c r="K41" i="74"/>
  <c r="M448" i="37"/>
  <c r="M5" i="39" l="1"/>
  <c r="P3" i="35"/>
  <c r="K26" i="58"/>
  <c r="M4" i="39"/>
  <c r="F29" i="36" s="1"/>
  <c r="G29" i="36" s="1"/>
  <c r="I36" i="35"/>
  <c r="L20" i="33" s="1"/>
  <c r="D46" i="43" s="1"/>
  <c r="I35" i="35"/>
  <c r="H20" i="33" s="1"/>
  <c r="D48" i="43" s="1"/>
  <c r="AW44" i="41"/>
  <c r="AW65" i="41"/>
  <c r="AE65" i="41"/>
  <c r="AE44" i="41"/>
  <c r="Z48" i="45"/>
  <c r="Z63" i="45"/>
  <c r="L42" i="53"/>
  <c r="L57" i="53"/>
  <c r="G41" i="53"/>
  <c r="C11" i="36" s="1"/>
  <c r="C31" i="36" s="1"/>
  <c r="U44" i="41"/>
  <c r="U65" i="41"/>
  <c r="AT46" i="45"/>
  <c r="AT67" i="45"/>
  <c r="G35" i="53"/>
  <c r="K39" i="53"/>
  <c r="X42" i="53"/>
  <c r="X57" i="53"/>
  <c r="S44" i="41"/>
  <c r="S65" i="41"/>
  <c r="I65" i="45"/>
  <c r="AD44" i="41"/>
  <c r="AD65" i="41"/>
  <c r="V44" i="41"/>
  <c r="V65" i="41"/>
  <c r="X46" i="45"/>
  <c r="X67" i="45"/>
  <c r="AN63" i="45"/>
  <c r="AN48" i="45"/>
  <c r="L47" i="45"/>
  <c r="G40" i="45"/>
  <c r="S61" i="41"/>
  <c r="S46" i="41"/>
  <c r="L41" i="74"/>
  <c r="L10" i="74"/>
  <c r="L18" i="63"/>
  <c r="L28" i="63" s="1"/>
  <c r="L29" i="63" s="1"/>
  <c r="F18" i="8" s="1"/>
  <c r="K28" i="63"/>
  <c r="AX48" i="45"/>
  <c r="AX63" i="45"/>
  <c r="AD45" i="45"/>
  <c r="AF46" i="41"/>
  <c r="AF61" i="41"/>
  <c r="G64" i="51"/>
  <c r="I4" i="39" s="1"/>
  <c r="R60" i="47"/>
  <c r="R61" i="47" s="1"/>
  <c r="S66" i="41"/>
  <c r="G66" i="41" s="1"/>
  <c r="D8" i="39" s="1"/>
  <c r="G64" i="41"/>
  <c r="D9" i="39" s="1"/>
  <c r="AU44" i="41"/>
  <c r="AU65" i="41"/>
  <c r="G36" i="41"/>
  <c r="AR46" i="41"/>
  <c r="AR61" i="41"/>
  <c r="AG46" i="41"/>
  <c r="AG61" i="41"/>
  <c r="AN63" i="41"/>
  <c r="AN62" i="41"/>
  <c r="L43" i="41"/>
  <c r="L36" i="74"/>
  <c r="N63" i="41"/>
  <c r="N62" i="41"/>
  <c r="AA57" i="53"/>
  <c r="AA42" i="53"/>
  <c r="AA63" i="43"/>
  <c r="AA48" i="43"/>
  <c r="AX44" i="41"/>
  <c r="AX65" i="41"/>
  <c r="X61" i="53"/>
  <c r="X40" i="53"/>
  <c r="R42" i="47"/>
  <c r="R63" i="47"/>
  <c r="AJ67" i="45"/>
  <c r="AJ46" i="45"/>
  <c r="AM65" i="41"/>
  <c r="AM44" i="41"/>
  <c r="T62" i="41"/>
  <c r="T63" i="41" s="1"/>
  <c r="AH61" i="41"/>
  <c r="AH46" i="41"/>
  <c r="AO44" i="41"/>
  <c r="AO65" i="41"/>
  <c r="L9" i="74"/>
  <c r="L49" i="74" s="1"/>
  <c r="K49" i="74"/>
  <c r="L27" i="74"/>
  <c r="AA40" i="53"/>
  <c r="AA61" i="53"/>
  <c r="AX46" i="45"/>
  <c r="AX67" i="45"/>
  <c r="AU46" i="41"/>
  <c r="AU61" i="41"/>
  <c r="AC64" i="45"/>
  <c r="AC65" i="45"/>
  <c r="P45" i="41"/>
  <c r="G19" i="41"/>
  <c r="G46" i="41" s="1"/>
  <c r="AH44" i="41"/>
  <c r="AH65" i="41"/>
  <c r="X62" i="41"/>
  <c r="X63" i="41"/>
  <c r="L18" i="53"/>
  <c r="G16" i="53"/>
  <c r="AX62" i="41"/>
  <c r="AX63" i="41" s="1"/>
  <c r="AN65" i="41"/>
  <c r="AN44" i="41"/>
  <c r="AD46" i="41"/>
  <c r="AD61" i="41"/>
  <c r="AN19" i="45"/>
  <c r="G18" i="45"/>
  <c r="G42" i="75"/>
  <c r="K4" i="39" s="1"/>
  <c r="K82" i="38"/>
  <c r="K96" i="38" s="1"/>
  <c r="L79" i="38"/>
  <c r="L82" i="38" s="1"/>
  <c r="U46" i="51"/>
  <c r="U67" i="51"/>
  <c r="G45" i="51"/>
  <c r="D10" i="36" s="1"/>
  <c r="D30" i="36" s="1"/>
  <c r="F40" i="8"/>
  <c r="L40" i="8" s="1"/>
  <c r="R39" i="43"/>
  <c r="G38" i="43"/>
  <c r="G67" i="51"/>
  <c r="I7" i="39" s="1"/>
  <c r="N45" i="43"/>
  <c r="I60" i="47"/>
  <c r="G60" i="47" s="1"/>
  <c r="G4" i="39" s="1"/>
  <c r="G59" i="47"/>
  <c r="G6" i="39" s="1"/>
  <c r="O46" i="43"/>
  <c r="O67" i="43"/>
  <c r="AS46" i="45"/>
  <c r="AS67" i="45"/>
  <c r="R18" i="41"/>
  <c r="G17" i="41"/>
  <c r="AE46" i="41"/>
  <c r="AE61" i="41"/>
  <c r="AF64" i="45"/>
  <c r="AF65" i="45" s="1"/>
  <c r="G34" i="53"/>
  <c r="S46" i="45"/>
  <c r="S67" i="45"/>
  <c r="U33" i="78"/>
  <c r="T35" i="78"/>
  <c r="N17" i="47"/>
  <c r="G16" i="47"/>
  <c r="L68" i="45"/>
  <c r="G68" i="45" s="1"/>
  <c r="F8" i="39" s="1"/>
  <c r="G66" i="45"/>
  <c r="F9" i="39" s="1"/>
  <c r="AY61" i="41"/>
  <c r="AY46" i="41"/>
  <c r="N43" i="37"/>
  <c r="N60" i="37" s="1"/>
  <c r="N114" i="37" s="1"/>
  <c r="M60" i="37"/>
  <c r="M114" i="37" s="1"/>
  <c r="BB46" i="45"/>
  <c r="BB67" i="45"/>
  <c r="S47" i="45"/>
  <c r="G20" i="45"/>
  <c r="G48" i="45" s="1"/>
  <c r="K67" i="43"/>
  <c r="K46" i="43"/>
  <c r="P44" i="41"/>
  <c r="P65" i="41"/>
  <c r="I67" i="43"/>
  <c r="I46" i="43"/>
  <c r="T67" i="43"/>
  <c r="T46" i="43"/>
  <c r="O467" i="37"/>
  <c r="G17" i="8" s="1"/>
  <c r="G20" i="8" s="1"/>
  <c r="N37" i="33" s="1"/>
  <c r="M79" i="46"/>
  <c r="Z46" i="41"/>
  <c r="Z61" i="41"/>
  <c r="O39" i="41"/>
  <c r="O43" i="41" s="1"/>
  <c r="G37" i="41"/>
  <c r="L62" i="41"/>
  <c r="L63" i="41"/>
  <c r="Y62" i="41"/>
  <c r="Y63" i="41"/>
  <c r="D14" i="8"/>
  <c r="G33" i="53"/>
  <c r="L45" i="74"/>
  <c r="BB61" i="41"/>
  <c r="BB46" i="41"/>
  <c r="AJ44" i="41"/>
  <c r="AJ65" i="41"/>
  <c r="U46" i="41"/>
  <c r="U61" i="41"/>
  <c r="AP62" i="41"/>
  <c r="AP63" i="41"/>
  <c r="K79" i="46"/>
  <c r="G47" i="8" s="1"/>
  <c r="AJ62" i="41"/>
  <c r="AJ63" i="41" s="1"/>
  <c r="N42" i="53"/>
  <c r="N57" i="53"/>
  <c r="AA61" i="41"/>
  <c r="AA46" i="41"/>
  <c r="W64" i="45"/>
  <c r="W65" i="45" s="1"/>
  <c r="Z65" i="41"/>
  <c r="Z44" i="41"/>
  <c r="H66" i="43"/>
  <c r="H18" i="43"/>
  <c r="G11" i="43"/>
  <c r="H20" i="43"/>
  <c r="K40" i="63"/>
  <c r="O3" i="35"/>
  <c r="BB63" i="45"/>
  <c r="BB48" i="45"/>
  <c r="AA44" i="41"/>
  <c r="AA65" i="41"/>
  <c r="AW46" i="41"/>
  <c r="AW61" i="41"/>
  <c r="BD61" i="41"/>
  <c r="BD46" i="41"/>
  <c r="BC46" i="41"/>
  <c r="BC61" i="41"/>
  <c r="N448" i="37"/>
  <c r="N466" i="37" s="1"/>
  <c r="L79" i="74" s="1"/>
  <c r="K79" i="74" s="1"/>
  <c r="K47" i="8" s="1"/>
  <c r="M466" i="37"/>
  <c r="L39" i="45"/>
  <c r="G38" i="45"/>
  <c r="AF65" i="41"/>
  <c r="AF44" i="41"/>
  <c r="BB44" i="41"/>
  <c r="BB65" i="41"/>
  <c r="M65" i="51"/>
  <c r="G65" i="51" s="1"/>
  <c r="I5" i="39" s="1"/>
  <c r="W58" i="53"/>
  <c r="W59" i="53"/>
  <c r="O45" i="41"/>
  <c r="G38" i="41"/>
  <c r="G39" i="41"/>
  <c r="M43" i="41"/>
  <c r="D40" i="53" l="1"/>
  <c r="H11" i="39"/>
  <c r="J29" i="36"/>
  <c r="D42" i="47"/>
  <c r="D44" i="41"/>
  <c r="O47" i="41" s="1"/>
  <c r="D24" i="49"/>
  <c r="D42" i="53"/>
  <c r="AA43" i="53" s="1"/>
  <c r="D46" i="51"/>
  <c r="D48" i="45"/>
  <c r="D46" i="45"/>
  <c r="AQ49" i="45" s="1"/>
  <c r="D48" i="51"/>
  <c r="D26" i="49"/>
  <c r="D44" i="47"/>
  <c r="D46" i="41"/>
  <c r="AI47" i="41" s="1"/>
  <c r="O49" i="43"/>
  <c r="L41" i="45"/>
  <c r="G39" i="45"/>
  <c r="AX64" i="45"/>
  <c r="AX65" i="45"/>
  <c r="N67" i="43"/>
  <c r="N46" i="43"/>
  <c r="N49" i="43"/>
  <c r="AL47" i="41"/>
  <c r="P46" i="41"/>
  <c r="P61" i="41"/>
  <c r="AA64" i="43"/>
  <c r="AA65" i="43" s="1"/>
  <c r="L44" i="41"/>
  <c r="L65" i="41"/>
  <c r="S62" i="41"/>
  <c r="S63" i="41" s="1"/>
  <c r="M44" i="41"/>
  <c r="M65" i="41"/>
  <c r="BC62" i="41"/>
  <c r="BC63" i="41" s="1"/>
  <c r="T49" i="43"/>
  <c r="G17" i="47"/>
  <c r="N19" i="47"/>
  <c r="L39" i="53"/>
  <c r="G18" i="53"/>
  <c r="G40" i="53" s="1"/>
  <c r="AA58" i="53"/>
  <c r="AA59" i="53" s="1"/>
  <c r="F30" i="36"/>
  <c r="I11" i="39"/>
  <c r="D18" i="8"/>
  <c r="L48" i="45"/>
  <c r="L63" i="45"/>
  <c r="G47" i="45"/>
  <c r="C7" i="36" s="1"/>
  <c r="C27" i="36" s="1"/>
  <c r="G19" i="45"/>
  <c r="AN21" i="45"/>
  <c r="AR62" i="41"/>
  <c r="AR63" i="41" s="1"/>
  <c r="H19" i="43"/>
  <c r="G18" i="43"/>
  <c r="BB62" i="41"/>
  <c r="BB63" i="41"/>
  <c r="AD62" i="41"/>
  <c r="AD63" i="41"/>
  <c r="X49" i="43"/>
  <c r="Q49" i="43"/>
  <c r="U49" i="43"/>
  <c r="P49" i="43"/>
  <c r="W49" i="43"/>
  <c r="M49" i="43"/>
  <c r="AA49" i="43"/>
  <c r="Z49" i="43"/>
  <c r="J49" i="43"/>
  <c r="S49" i="43"/>
  <c r="Y49" i="43"/>
  <c r="L49" i="43"/>
  <c r="V49" i="43"/>
  <c r="G66" i="43"/>
  <c r="E9" i="39" s="1"/>
  <c r="H68" i="43"/>
  <c r="G68" i="43" s="1"/>
  <c r="E8" i="39" s="1"/>
  <c r="AA62" i="41"/>
  <c r="AA63" i="41" s="1"/>
  <c r="N59" i="53"/>
  <c r="N58" i="53"/>
  <c r="U62" i="41"/>
  <c r="U63" i="41"/>
  <c r="K49" i="43"/>
  <c r="M467" i="37"/>
  <c r="AE62" i="41"/>
  <c r="AE63" i="41" s="1"/>
  <c r="L78" i="50"/>
  <c r="K78" i="50" s="1"/>
  <c r="I46" i="8" s="1"/>
  <c r="L46" i="8" s="1"/>
  <c r="L96" i="38"/>
  <c r="F16" i="8" s="1"/>
  <c r="D16" i="8" s="1"/>
  <c r="AU62" i="41"/>
  <c r="AU63" i="41"/>
  <c r="X58" i="53"/>
  <c r="X59" i="53"/>
  <c r="F7" i="8"/>
  <c r="Z64" i="45"/>
  <c r="Z65" i="45"/>
  <c r="K29" i="63"/>
  <c r="Q3" i="35"/>
  <c r="O46" i="41"/>
  <c r="O61" i="41"/>
  <c r="G45" i="41"/>
  <c r="C5" i="36" s="1"/>
  <c r="BB64" i="45"/>
  <c r="BB65" i="45"/>
  <c r="L139" i="40"/>
  <c r="K139" i="40" s="1"/>
  <c r="D47" i="8" s="1"/>
  <c r="L47" i="8" s="1"/>
  <c r="N467" i="37"/>
  <c r="F17" i="8" s="1"/>
  <c r="V33" i="78"/>
  <c r="U35" i="78"/>
  <c r="G39" i="43"/>
  <c r="R41" i="43"/>
  <c r="AF62" i="41"/>
  <c r="AF63" i="41" s="1"/>
  <c r="AN64" i="45"/>
  <c r="AN65" i="45" s="1"/>
  <c r="H47" i="43"/>
  <c r="G20" i="43"/>
  <c r="G48" i="43" s="1"/>
  <c r="K11" i="39"/>
  <c r="F32" i="36"/>
  <c r="K36" i="8"/>
  <c r="AH63" i="41"/>
  <c r="AH62" i="41"/>
  <c r="AG62" i="41"/>
  <c r="AG63" i="41"/>
  <c r="K40" i="53"/>
  <c r="K61" i="53"/>
  <c r="G39" i="53"/>
  <c r="D11" i="36" s="1"/>
  <c r="D31" i="36" s="1"/>
  <c r="L58" i="53"/>
  <c r="G58" i="53" s="1"/>
  <c r="J4" i="39" s="1"/>
  <c r="G57" i="53"/>
  <c r="J6" i="39" s="1"/>
  <c r="S48" i="45"/>
  <c r="S63" i="45"/>
  <c r="BD62" i="41"/>
  <c r="BD63" i="41"/>
  <c r="O44" i="41"/>
  <c r="O65" i="41"/>
  <c r="I49" i="43"/>
  <c r="AW62" i="41"/>
  <c r="AW63" i="41" s="1"/>
  <c r="Z62" i="41"/>
  <c r="Z63" i="41" s="1"/>
  <c r="AY62" i="41"/>
  <c r="AY63" i="41"/>
  <c r="G18" i="41"/>
  <c r="R20" i="41"/>
  <c r="I61" i="47"/>
  <c r="G61" i="47" s="1"/>
  <c r="G5" i="39" s="1"/>
  <c r="K49" i="45"/>
  <c r="AD46" i="45"/>
  <c r="AD67" i="45"/>
  <c r="U49" i="45" l="1"/>
  <c r="S47" i="41"/>
  <c r="AK47" i="41"/>
  <c r="N49" i="51"/>
  <c r="X47" i="41"/>
  <c r="M49" i="45"/>
  <c r="I49" i="45"/>
  <c r="Z43" i="53"/>
  <c r="AJ47" i="41"/>
  <c r="P43" i="53"/>
  <c r="G27" i="49"/>
  <c r="F9" i="36" s="1"/>
  <c r="G9" i="36" s="1"/>
  <c r="K31" i="33" s="1"/>
  <c r="AY49" i="45"/>
  <c r="AT49" i="45"/>
  <c r="Q49" i="45"/>
  <c r="BD49" i="45"/>
  <c r="AD47" i="41"/>
  <c r="AX49" i="45"/>
  <c r="AV49" i="45"/>
  <c r="J49" i="45"/>
  <c r="AM49" i="45"/>
  <c r="AO47" i="41"/>
  <c r="H49" i="45"/>
  <c r="T49" i="45"/>
  <c r="AD49" i="45"/>
  <c r="AK49" i="45"/>
  <c r="AW49" i="45"/>
  <c r="AW47" i="41"/>
  <c r="AL49" i="45"/>
  <c r="AZ49" i="45"/>
  <c r="Y49" i="45"/>
  <c r="O43" i="53"/>
  <c r="X49" i="45"/>
  <c r="Q49" i="51"/>
  <c r="AE49" i="45"/>
  <c r="AA49" i="45"/>
  <c r="Y43" i="53"/>
  <c r="Z49" i="51"/>
  <c r="BA49" i="45"/>
  <c r="Z49" i="45"/>
  <c r="BC49" i="45"/>
  <c r="AI49" i="45"/>
  <c r="R43" i="53"/>
  <c r="M45" i="47"/>
  <c r="S49" i="51"/>
  <c r="X49" i="51"/>
  <c r="AB49" i="45"/>
  <c r="BE49" i="45"/>
  <c r="AP49" i="45"/>
  <c r="AH49" i="45"/>
  <c r="V49" i="45"/>
  <c r="H49" i="51"/>
  <c r="R49" i="51"/>
  <c r="O49" i="51"/>
  <c r="W49" i="45"/>
  <c r="S49" i="45"/>
  <c r="Y49" i="51"/>
  <c r="J49" i="51"/>
  <c r="W49" i="51"/>
  <c r="R49" i="45"/>
  <c r="AU49" i="45"/>
  <c r="AC49" i="45"/>
  <c r="AR49" i="45"/>
  <c r="AG49" i="45"/>
  <c r="AJ49" i="45"/>
  <c r="K49" i="51"/>
  <c r="AF49" i="45"/>
  <c r="P49" i="45"/>
  <c r="AO49" i="45"/>
  <c r="O49" i="45"/>
  <c r="N49" i="45"/>
  <c r="AA49" i="51"/>
  <c r="K47" i="41"/>
  <c r="T45" i="47"/>
  <c r="U47" i="41"/>
  <c r="L47" i="41"/>
  <c r="AQ47" i="41"/>
  <c r="AA47" i="41"/>
  <c r="T43" i="53"/>
  <c r="J43" i="53"/>
  <c r="AH47" i="41"/>
  <c r="AE47" i="41"/>
  <c r="Y47" i="41"/>
  <c r="I43" i="53"/>
  <c r="S43" i="53"/>
  <c r="P49" i="51"/>
  <c r="V49" i="51"/>
  <c r="M49" i="51"/>
  <c r="M47" i="41"/>
  <c r="AR47" i="41"/>
  <c r="BD47" i="41"/>
  <c r="BE47" i="41"/>
  <c r="Q47" i="41"/>
  <c r="U49" i="51"/>
  <c r="AS49" i="45"/>
  <c r="BB49" i="45"/>
  <c r="AS47" i="41"/>
  <c r="V43" i="53"/>
  <c r="Z47" i="41"/>
  <c r="AU47" i="41"/>
  <c r="AG47" i="41"/>
  <c r="AZ47" i="41"/>
  <c r="I47" i="41"/>
  <c r="P47" i="41"/>
  <c r="W43" i="53"/>
  <c r="N43" i="53"/>
  <c r="S45" i="47"/>
  <c r="T49" i="51"/>
  <c r="I49" i="51"/>
  <c r="AV47" i="41"/>
  <c r="AP47" i="41"/>
  <c r="J47" i="41"/>
  <c r="AY47" i="41"/>
  <c r="BB47" i="41"/>
  <c r="AT47" i="41"/>
  <c r="X43" i="53"/>
  <c r="K43" i="53"/>
  <c r="Q43" i="53"/>
  <c r="AX47" i="41"/>
  <c r="AB47" i="41"/>
  <c r="AC47" i="41"/>
  <c r="H43" i="53"/>
  <c r="M43" i="53"/>
  <c r="AN47" i="41"/>
  <c r="L49" i="51"/>
  <c r="AM47" i="41"/>
  <c r="H47" i="41"/>
  <c r="BC47" i="41"/>
  <c r="W47" i="41"/>
  <c r="U43" i="53"/>
  <c r="AF47" i="41"/>
  <c r="V47" i="41"/>
  <c r="N47" i="41"/>
  <c r="BA47" i="41"/>
  <c r="T47" i="41"/>
  <c r="AA45" i="47"/>
  <c r="K45" i="47"/>
  <c r="H45" i="47"/>
  <c r="W45" i="47"/>
  <c r="P45" i="47"/>
  <c r="O45" i="47"/>
  <c r="X45" i="47"/>
  <c r="Z45" i="47"/>
  <c r="J45" i="47"/>
  <c r="L45" i="47"/>
  <c r="V45" i="47"/>
  <c r="I45" i="47"/>
  <c r="U45" i="47"/>
  <c r="Y45" i="47"/>
  <c r="R45" i="47"/>
  <c r="Q45" i="47"/>
  <c r="L59" i="53"/>
  <c r="G59" i="53" s="1"/>
  <c r="J5" i="39" s="1"/>
  <c r="G47" i="43"/>
  <c r="C6" i="36" s="1"/>
  <c r="C26" i="36" s="1"/>
  <c r="H63" i="43"/>
  <c r="H48" i="43"/>
  <c r="R45" i="43"/>
  <c r="G41" i="43"/>
  <c r="C25" i="36"/>
  <c r="C33" i="36" s="1"/>
  <c r="C13" i="36"/>
  <c r="D7" i="8"/>
  <c r="F27" i="8"/>
  <c r="N3" i="35"/>
  <c r="F20" i="8"/>
  <c r="F29" i="8" s="1"/>
  <c r="V4" i="37" s="1"/>
  <c r="AN45" i="45"/>
  <c r="G21" i="45"/>
  <c r="G46" i="45" s="1"/>
  <c r="L43" i="53"/>
  <c r="L61" i="53"/>
  <c r="G61" i="53" s="1"/>
  <c r="J7" i="39" s="1"/>
  <c r="L40" i="53"/>
  <c r="P63" i="41"/>
  <c r="P62" i="41"/>
  <c r="G19" i="43"/>
  <c r="H21" i="43"/>
  <c r="O62" i="41"/>
  <c r="G62" i="41" s="1"/>
  <c r="D4" i="39" s="1"/>
  <c r="G61" i="41"/>
  <c r="D6" i="39" s="1"/>
  <c r="J30" i="36"/>
  <c r="G30" i="36"/>
  <c r="N41" i="47"/>
  <c r="G19" i="47"/>
  <c r="G42" i="47" s="1"/>
  <c r="L36" i="8"/>
  <c r="J32" i="36"/>
  <c r="G32" i="36"/>
  <c r="D17" i="8"/>
  <c r="W33" i="78"/>
  <c r="V35" i="78"/>
  <c r="R43" i="41"/>
  <c r="G20" i="41"/>
  <c r="G44" i="41" s="1"/>
  <c r="R52" i="48"/>
  <c r="G29" i="49"/>
  <c r="S64" i="45"/>
  <c r="S65" i="45" s="1"/>
  <c r="L65" i="45"/>
  <c r="L64" i="45"/>
  <c r="G64" i="45" s="1"/>
  <c r="F4" i="39" s="1"/>
  <c r="G63" i="45"/>
  <c r="F6" i="39" s="1"/>
  <c r="G41" i="45"/>
  <c r="L45" i="45"/>
  <c r="J9" i="36" l="1"/>
  <c r="R53" i="48" s="1"/>
  <c r="G49" i="51"/>
  <c r="F10" i="36" s="1"/>
  <c r="G10" i="36" s="1"/>
  <c r="G30" i="49"/>
  <c r="G43" i="53"/>
  <c r="F11" i="36" s="1"/>
  <c r="J11" i="36" s="1"/>
  <c r="J11" i="39"/>
  <c r="F31" i="36"/>
  <c r="R3" i="35"/>
  <c r="G39" i="33"/>
  <c r="O63" i="41"/>
  <c r="G63" i="41" s="1"/>
  <c r="D5" i="39" s="1"/>
  <c r="G63" i="43"/>
  <c r="E6" i="39" s="1"/>
  <c r="H64" i="43"/>
  <c r="G64" i="43" s="1"/>
  <c r="E4" i="39" s="1"/>
  <c r="H65" i="43"/>
  <c r="G65" i="43" s="1"/>
  <c r="E5" i="39" s="1"/>
  <c r="L46" i="45"/>
  <c r="L67" i="45"/>
  <c r="L49" i="45"/>
  <c r="G45" i="45"/>
  <c r="D7" i="36" s="1"/>
  <c r="D27" i="36" s="1"/>
  <c r="D11" i="39"/>
  <c r="L37" i="8"/>
  <c r="I37" i="8"/>
  <c r="G37" i="8"/>
  <c r="H37" i="8"/>
  <c r="J37" i="8"/>
  <c r="D37" i="8"/>
  <c r="F37" i="8"/>
  <c r="E37" i="8"/>
  <c r="AN46" i="45"/>
  <c r="AN67" i="45"/>
  <c r="AN49" i="45"/>
  <c r="N42" i="47"/>
  <c r="N63" i="47"/>
  <c r="G63" i="47" s="1"/>
  <c r="G7" i="39" s="1"/>
  <c r="N45" i="47"/>
  <c r="G45" i="47" s="1"/>
  <c r="F8" i="36" s="1"/>
  <c r="G41" i="47"/>
  <c r="D8" i="36" s="1"/>
  <c r="D28" i="36" s="1"/>
  <c r="K3" i="35"/>
  <c r="N34" i="33"/>
  <c r="F10" i="8"/>
  <c r="D10" i="8" s="1"/>
  <c r="D17" i="39"/>
  <c r="D18" i="39" s="1"/>
  <c r="F8" i="8"/>
  <c r="D8" i="8" s="1"/>
  <c r="F28" i="8"/>
  <c r="I32" i="58" s="1"/>
  <c r="F30" i="8"/>
  <c r="W4" i="63" s="1"/>
  <c r="R47" i="41"/>
  <c r="G47" i="41" s="1"/>
  <c r="F5" i="36" s="1"/>
  <c r="R65" i="41"/>
  <c r="G65" i="41" s="1"/>
  <c r="D7" i="39" s="1"/>
  <c r="F25" i="36" s="1"/>
  <c r="R44" i="41"/>
  <c r="G43" i="41"/>
  <c r="D5" i="36" s="1"/>
  <c r="H45" i="43"/>
  <c r="G21" i="43"/>
  <c r="G46" i="43" s="1"/>
  <c r="G65" i="45"/>
  <c r="F5" i="39" s="1"/>
  <c r="W35" i="78"/>
  <c r="X33" i="78"/>
  <c r="K37" i="8"/>
  <c r="X24" i="74"/>
  <c r="Y24" i="74" s="1"/>
  <c r="X35" i="52"/>
  <c r="Y35" i="52" s="1"/>
  <c r="X28" i="74"/>
  <c r="Y28" i="74" s="1"/>
  <c r="X46" i="74"/>
  <c r="Y46" i="74" s="1"/>
  <c r="X38" i="52"/>
  <c r="Y38" i="52" s="1"/>
  <c r="X41" i="52"/>
  <c r="Y41" i="52" s="1"/>
  <c r="X48" i="52"/>
  <c r="Y48" i="52" s="1"/>
  <c r="X44" i="74"/>
  <c r="Y44" i="74" s="1"/>
  <c r="X43" i="52"/>
  <c r="Y43" i="52" s="1"/>
  <c r="X15" i="50"/>
  <c r="Y15" i="50" s="1"/>
  <c r="X77" i="40"/>
  <c r="Y77" i="40" s="1"/>
  <c r="X13" i="74"/>
  <c r="Y13" i="74" s="1"/>
  <c r="X30" i="74"/>
  <c r="Y30" i="74" s="1"/>
  <c r="X21" i="50"/>
  <c r="Y21" i="50" s="1"/>
  <c r="X11" i="42"/>
  <c r="Y11" i="42" s="1"/>
  <c r="X24" i="50"/>
  <c r="Y24" i="50" s="1"/>
  <c r="X52" i="44"/>
  <c r="Y52" i="44" s="1"/>
  <c r="X44" i="46"/>
  <c r="Y44" i="46" s="1"/>
  <c r="X22" i="40"/>
  <c r="Y22" i="40" s="1"/>
  <c r="X32" i="46"/>
  <c r="Y32" i="46" s="1"/>
  <c r="X28" i="48"/>
  <c r="Y28" i="48" s="1"/>
  <c r="X41" i="50"/>
  <c r="Y41" i="50" s="1"/>
  <c r="X43" i="48"/>
  <c r="Y43" i="48" s="1"/>
  <c r="X17" i="48"/>
  <c r="Y17" i="48" s="1"/>
  <c r="X8" i="42"/>
  <c r="X29" i="46"/>
  <c r="Y29" i="46" s="1"/>
  <c r="X41" i="44"/>
  <c r="Y41" i="44" s="1"/>
  <c r="X10" i="50"/>
  <c r="Y10" i="50" s="1"/>
  <c r="X40" i="50"/>
  <c r="Y40" i="50" s="1"/>
  <c r="X20" i="46"/>
  <c r="Y20" i="46" s="1"/>
  <c r="X43" i="46"/>
  <c r="Y43" i="46" s="1"/>
  <c r="X57" i="40"/>
  <c r="Y57" i="40" s="1"/>
  <c r="X48" i="48"/>
  <c r="Y48" i="48" s="1"/>
  <c r="X42" i="44"/>
  <c r="Y42" i="44" s="1"/>
  <c r="X78" i="44"/>
  <c r="Y78" i="44" s="1"/>
  <c r="X15" i="52"/>
  <c r="Y15" i="52" s="1"/>
  <c r="X74" i="44"/>
  <c r="Y74" i="44" s="1"/>
  <c r="X28" i="50"/>
  <c r="Y28" i="50" s="1"/>
  <c r="X58" i="44"/>
  <c r="Y58" i="44" s="1"/>
  <c r="X92" i="40"/>
  <c r="Y92" i="40" s="1"/>
  <c r="X9" i="40"/>
  <c r="Y9" i="40" s="1"/>
  <c r="X29" i="52"/>
  <c r="Y29" i="52" s="1"/>
  <c r="X96" i="40"/>
  <c r="Y96" i="40" s="1"/>
  <c r="X24" i="46"/>
  <c r="Y24" i="46" s="1"/>
  <c r="X16" i="40"/>
  <c r="Y16" i="40" s="1"/>
  <c r="X16" i="52"/>
  <c r="Y16" i="52" s="1"/>
  <c r="X34" i="46"/>
  <c r="Y34" i="46" s="1"/>
  <c r="X42" i="40"/>
  <c r="Y42" i="40" s="1"/>
  <c r="X23" i="50"/>
  <c r="Y23" i="50" s="1"/>
  <c r="X34" i="44"/>
  <c r="Y34" i="44" s="1"/>
  <c r="X71" i="44"/>
  <c r="Y71" i="44" s="1"/>
  <c r="X29" i="48"/>
  <c r="Y29" i="48" s="1"/>
  <c r="X15" i="40"/>
  <c r="Y15" i="40" s="1"/>
  <c r="X66" i="40"/>
  <c r="Y66" i="40" s="1"/>
  <c r="X69" i="44"/>
  <c r="Y69" i="44" s="1"/>
  <c r="X38" i="40"/>
  <c r="Y38" i="40" s="1"/>
  <c r="X24" i="42"/>
  <c r="Y24" i="42" s="1"/>
  <c r="X49" i="44"/>
  <c r="Y49" i="44" s="1"/>
  <c r="X9" i="44"/>
  <c r="Y9" i="44" s="1"/>
  <c r="X21" i="52"/>
  <c r="Y21" i="52" s="1"/>
  <c r="X14" i="74"/>
  <c r="Y14" i="74" s="1"/>
  <c r="X36" i="52"/>
  <c r="Y36" i="52" s="1"/>
  <c r="X27" i="46"/>
  <c r="Y27" i="46" s="1"/>
  <c r="X29" i="50"/>
  <c r="Y29" i="50" s="1"/>
  <c r="X23" i="52"/>
  <c r="Y23" i="52" s="1"/>
  <c r="X28" i="42"/>
  <c r="Y28" i="42" s="1"/>
  <c r="X22" i="46"/>
  <c r="Y22" i="46" s="1"/>
  <c r="X48" i="50"/>
  <c r="Y48" i="50" s="1"/>
  <c r="X15" i="74"/>
  <c r="Y15" i="74" s="1"/>
  <c r="X46" i="52"/>
  <c r="Y46" i="52" s="1"/>
  <c r="X41" i="48"/>
  <c r="Y41" i="48" s="1"/>
  <c r="X34" i="50"/>
  <c r="Y34" i="50" s="1"/>
  <c r="X39" i="40"/>
  <c r="Y39" i="40" s="1"/>
  <c r="X10" i="42"/>
  <c r="Y10" i="42" s="1"/>
  <c r="X28" i="46"/>
  <c r="Y28" i="46" s="1"/>
  <c r="X31" i="74"/>
  <c r="Y31" i="74" s="1"/>
  <c r="X22" i="52"/>
  <c r="Y22" i="52" s="1"/>
  <c r="X82" i="44"/>
  <c r="Y82" i="44" s="1"/>
  <c r="X11" i="50"/>
  <c r="Y11" i="50" s="1"/>
  <c r="X25" i="50"/>
  <c r="Y25" i="50" s="1"/>
  <c r="X26" i="40"/>
  <c r="Y26" i="40" s="1"/>
  <c r="X78" i="40"/>
  <c r="Y78" i="40" s="1"/>
  <c r="X70" i="44"/>
  <c r="Y70" i="44" s="1"/>
  <c r="X29" i="42"/>
  <c r="Y29" i="42" s="1"/>
  <c r="X65" i="44"/>
  <c r="Y65" i="44" s="1"/>
  <c r="X25" i="44"/>
  <c r="Y25" i="44" s="1"/>
  <c r="X33" i="42"/>
  <c r="Y33" i="42" s="1"/>
  <c r="X18" i="48"/>
  <c r="Y18" i="48" s="1"/>
  <c r="X39" i="74"/>
  <c r="Y39" i="74" s="1"/>
  <c r="X30" i="44"/>
  <c r="Y30" i="44" s="1"/>
  <c r="X43" i="50"/>
  <c r="Y43" i="50" s="1"/>
  <c r="X44" i="42"/>
  <c r="Y44" i="42" s="1"/>
  <c r="X108" i="44"/>
  <c r="Y108" i="44" s="1"/>
  <c r="X91" i="44"/>
  <c r="Y91" i="44" s="1"/>
  <c r="X8" i="50"/>
  <c r="X105" i="40"/>
  <c r="Y105" i="40" s="1"/>
  <c r="X13" i="46"/>
  <c r="Y13" i="46" s="1"/>
  <c r="X20" i="42"/>
  <c r="Y20" i="42" s="1"/>
  <c r="X68" i="44"/>
  <c r="Y68" i="44" s="1"/>
  <c r="X55" i="44"/>
  <c r="Y55" i="44" s="1"/>
  <c r="X47" i="40"/>
  <c r="Y47" i="40" s="1"/>
  <c r="X45" i="42"/>
  <c r="Y45" i="42" s="1"/>
  <c r="X87" i="40"/>
  <c r="Y87" i="40" s="1"/>
  <c r="X12" i="52"/>
  <c r="Y12" i="52" s="1"/>
  <c r="X98" i="40"/>
  <c r="Y98" i="40" s="1"/>
  <c r="X79" i="44"/>
  <c r="Y79" i="44" s="1"/>
  <c r="X46" i="44"/>
  <c r="Y46" i="44" s="1"/>
  <c r="X86" i="44"/>
  <c r="Y86" i="44" s="1"/>
  <c r="X45" i="40"/>
  <c r="Y45" i="40" s="1"/>
  <c r="X25" i="42"/>
  <c r="Y25" i="42" s="1"/>
  <c r="X102" i="40"/>
  <c r="Y102" i="40" s="1"/>
  <c r="X31" i="44"/>
  <c r="Y31" i="44" s="1"/>
  <c r="X40" i="52"/>
  <c r="Y40" i="52" s="1"/>
  <c r="X28" i="40"/>
  <c r="Y28" i="40" s="1"/>
  <c r="X8" i="44"/>
  <c r="X26" i="74"/>
  <c r="Y26" i="74" s="1"/>
  <c r="X14" i="52"/>
  <c r="Y14" i="52" s="1"/>
  <c r="X11" i="74"/>
  <c r="Y11" i="74" s="1"/>
  <c r="X17" i="52"/>
  <c r="Y17" i="52" s="1"/>
  <c r="X38" i="44"/>
  <c r="Y38" i="44" s="1"/>
  <c r="X62" i="44"/>
  <c r="Y62" i="44" s="1"/>
  <c r="X19" i="74"/>
  <c r="Y19" i="74" s="1"/>
  <c r="X40" i="74"/>
  <c r="Y40" i="74" s="1"/>
  <c r="X9" i="52"/>
  <c r="Y9" i="52" s="1"/>
  <c r="X48" i="74"/>
  <c r="Y48" i="74" s="1"/>
  <c r="X44" i="52"/>
  <c r="Y44" i="52" s="1"/>
  <c r="X49" i="40"/>
  <c r="Y49" i="40" s="1"/>
  <c r="X80" i="40"/>
  <c r="Y80" i="40" s="1"/>
  <c r="X94" i="44"/>
  <c r="Y94" i="44" s="1"/>
  <c r="X30" i="42"/>
  <c r="Y30" i="42" s="1"/>
  <c r="X73" i="44"/>
  <c r="Y73" i="44" s="1"/>
  <c r="X46" i="50"/>
  <c r="Y46" i="50" s="1"/>
  <c r="X16" i="74"/>
  <c r="Y16" i="74" s="1"/>
  <c r="X35" i="74"/>
  <c r="Y35" i="74" s="1"/>
  <c r="X28" i="52"/>
  <c r="Y28" i="52" s="1"/>
  <c r="X17" i="74"/>
  <c r="Y17" i="74" s="1"/>
  <c r="X37" i="74"/>
  <c r="Y37" i="74" s="1"/>
  <c r="X31" i="52"/>
  <c r="Y31" i="52" s="1"/>
  <c r="X94" i="40"/>
  <c r="Y94" i="40" s="1"/>
  <c r="X20" i="44"/>
  <c r="Y20" i="44" s="1"/>
  <c r="X34" i="74"/>
  <c r="Y34" i="74" s="1"/>
  <c r="X8" i="52"/>
  <c r="X93" i="40"/>
  <c r="Y93" i="40" s="1"/>
  <c r="X34" i="52"/>
  <c r="Y34" i="52" s="1"/>
  <c r="X32" i="74"/>
  <c r="Y32" i="74" s="1"/>
  <c r="X9" i="50"/>
  <c r="Y9" i="50" s="1"/>
  <c r="X15" i="48"/>
  <c r="Y15" i="48" s="1"/>
  <c r="X46" i="46"/>
  <c r="Y46" i="46" s="1"/>
  <c r="X29" i="40"/>
  <c r="Y29" i="40" s="1"/>
  <c r="X61" i="44"/>
  <c r="Y61" i="44" s="1"/>
  <c r="X104" i="44"/>
  <c r="Y104" i="44" s="1"/>
  <c r="X19" i="50"/>
  <c r="Y19" i="50" s="1"/>
  <c r="X44" i="40"/>
  <c r="Y44" i="40" s="1"/>
  <c r="X48" i="46"/>
  <c r="Y48" i="46" s="1"/>
  <c r="X67" i="40"/>
  <c r="Y67" i="40" s="1"/>
  <c r="X59" i="40"/>
  <c r="Y59" i="40" s="1"/>
  <c r="X47" i="48"/>
  <c r="Y47" i="48" s="1"/>
  <c r="X100" i="40"/>
  <c r="Y100" i="40" s="1"/>
  <c r="X95" i="44"/>
  <c r="Y95" i="44" s="1"/>
  <c r="X12" i="44"/>
  <c r="Y12" i="44" s="1"/>
  <c r="X30" i="52"/>
  <c r="Y30" i="52" s="1"/>
  <c r="X17" i="50"/>
  <c r="Y17" i="50" s="1"/>
  <c r="X85" i="40"/>
  <c r="Y85" i="40" s="1"/>
  <c r="X79" i="40"/>
  <c r="Y79" i="40" s="1"/>
  <c r="X35" i="42"/>
  <c r="Y35" i="42" s="1"/>
  <c r="X9" i="46"/>
  <c r="Y9" i="46" s="1"/>
  <c r="X9" i="48"/>
  <c r="Y9" i="48" s="1"/>
  <c r="X82" i="40"/>
  <c r="Y82" i="40" s="1"/>
  <c r="X16" i="46"/>
  <c r="Y16" i="46" s="1"/>
  <c r="X10" i="52"/>
  <c r="Y10" i="52" s="1"/>
  <c r="X18" i="40"/>
  <c r="Y18" i="40" s="1"/>
  <c r="X44" i="44"/>
  <c r="Y44" i="44" s="1"/>
  <c r="X84" i="44"/>
  <c r="Y84" i="44" s="1"/>
  <c r="X16" i="48"/>
  <c r="Y16" i="48" s="1"/>
  <c r="X23" i="48"/>
  <c r="Y23" i="48" s="1"/>
  <c r="X55" i="40"/>
  <c r="Y55" i="40" s="1"/>
  <c r="X21" i="46"/>
  <c r="Y21" i="46" s="1"/>
  <c r="X46" i="48"/>
  <c r="Y46" i="48" s="1"/>
  <c r="X29" i="74"/>
  <c r="Y29" i="74" s="1"/>
  <c r="X47" i="46"/>
  <c r="Y47" i="46" s="1"/>
  <c r="X46" i="42"/>
  <c r="Y46" i="42" s="1"/>
  <c r="X106" i="40"/>
  <c r="Y106" i="40" s="1"/>
  <c r="X25" i="52"/>
  <c r="Y25" i="52" s="1"/>
  <c r="X33" i="46"/>
  <c r="Y33" i="46" s="1"/>
  <c r="X23" i="42"/>
  <c r="Y23" i="42" s="1"/>
  <c r="X69" i="40"/>
  <c r="Y69" i="40" s="1"/>
  <c r="X14" i="50"/>
  <c r="Y14" i="50" s="1"/>
  <c r="X38" i="48"/>
  <c r="Y38" i="48" s="1"/>
  <c r="X40" i="46"/>
  <c r="Y40" i="46" s="1"/>
  <c r="X47" i="42"/>
  <c r="Y47" i="42" s="1"/>
  <c r="X22" i="50"/>
  <c r="Y22" i="50" s="1"/>
  <c r="X13" i="48"/>
  <c r="Y13" i="48" s="1"/>
  <c r="X20" i="48"/>
  <c r="Y20" i="48" s="1"/>
  <c r="X36" i="46"/>
  <c r="Y36" i="46" s="1"/>
  <c r="X51" i="40"/>
  <c r="Y51" i="40" s="1"/>
  <c r="X67" i="44"/>
  <c r="Y67" i="44" s="1"/>
  <c r="X18" i="50"/>
  <c r="Y18" i="50" s="1"/>
  <c r="X37" i="40"/>
  <c r="Y37" i="40" s="1"/>
  <c r="X16" i="42"/>
  <c r="Y16" i="42" s="1"/>
  <c r="X61" i="40"/>
  <c r="Y61" i="40" s="1"/>
  <c r="X72" i="44"/>
  <c r="Y72" i="44" s="1"/>
  <c r="X15" i="46"/>
  <c r="Y15" i="46" s="1"/>
  <c r="X101" i="44"/>
  <c r="Y101" i="44" s="1"/>
  <c r="X40" i="40"/>
  <c r="Y40" i="40" s="1"/>
  <c r="X13" i="42"/>
  <c r="Y13" i="42" s="1"/>
  <c r="X40" i="44"/>
  <c r="Y40" i="44" s="1"/>
  <c r="X27" i="48"/>
  <c r="Y27" i="48" s="1"/>
  <c r="X103" i="40"/>
  <c r="Y103" i="40" s="1"/>
  <c r="X64" i="44"/>
  <c r="Y64" i="44" s="1"/>
  <c r="X21" i="48"/>
  <c r="Y21" i="48" s="1"/>
  <c r="X34" i="42"/>
  <c r="Y34" i="42" s="1"/>
  <c r="X104" i="40"/>
  <c r="Y104" i="40" s="1"/>
  <c r="X11" i="48"/>
  <c r="Y11" i="48" s="1"/>
  <c r="X18" i="44"/>
  <c r="Y18" i="44" s="1"/>
  <c r="X15" i="44"/>
  <c r="Y15" i="44" s="1"/>
  <c r="X101" i="40"/>
  <c r="Y101" i="40" s="1"/>
  <c r="X59" i="44"/>
  <c r="Y59" i="44" s="1"/>
  <c r="X14" i="40"/>
  <c r="Y14" i="40" s="1"/>
  <c r="X47" i="52"/>
  <c r="Y47" i="52" s="1"/>
  <c r="X37" i="52"/>
  <c r="Y37" i="52" s="1"/>
  <c r="X32" i="50"/>
  <c r="Y32" i="50" s="1"/>
  <c r="X93" i="44"/>
  <c r="Y93" i="44" s="1"/>
  <c r="X37" i="50"/>
  <c r="Y37" i="50" s="1"/>
  <c r="X47" i="44"/>
  <c r="Y47" i="44" s="1"/>
  <c r="X35" i="46"/>
  <c r="Y35" i="46" s="1"/>
  <c r="X23" i="74"/>
  <c r="Y23" i="74" s="1"/>
  <c r="X48" i="42"/>
  <c r="Y48" i="42" s="1"/>
  <c r="X39" i="50"/>
  <c r="Y39" i="50" s="1"/>
  <c r="X28" i="44"/>
  <c r="Y28" i="44" s="1"/>
  <c r="X39" i="52"/>
  <c r="Y39" i="52" s="1"/>
  <c r="X89" i="44"/>
  <c r="Y89" i="44" s="1"/>
  <c r="X63" i="44"/>
  <c r="Y63" i="44" s="1"/>
  <c r="X41" i="40"/>
  <c r="Y41" i="40" s="1"/>
  <c r="X12" i="48"/>
  <c r="Y12" i="48" s="1"/>
  <c r="X42" i="46"/>
  <c r="Y42" i="46" s="1"/>
  <c r="X22" i="44"/>
  <c r="Y22" i="44" s="1"/>
  <c r="X25" i="74"/>
  <c r="Y25" i="74" s="1"/>
  <c r="X33" i="48"/>
  <c r="Y33" i="48" s="1"/>
  <c r="X17" i="42"/>
  <c r="Y17" i="42" s="1"/>
  <c r="X33" i="44"/>
  <c r="Y33" i="44" s="1"/>
  <c r="X48" i="40"/>
  <c r="Y48" i="40" s="1"/>
  <c r="X8" i="48"/>
  <c r="X27" i="50"/>
  <c r="Y27" i="50" s="1"/>
  <c r="X95" i="40"/>
  <c r="Y95" i="40" s="1"/>
  <c r="X73" i="40"/>
  <c r="Y73" i="40" s="1"/>
  <c r="X31" i="42"/>
  <c r="Y31" i="42" s="1"/>
  <c r="X76" i="40"/>
  <c r="Y76" i="40" s="1"/>
  <c r="X53" i="44"/>
  <c r="Y53" i="44" s="1"/>
  <c r="X88" i="44"/>
  <c r="Y88" i="44" s="1"/>
  <c r="X38" i="74"/>
  <c r="Y38" i="74" s="1"/>
  <c r="X30" i="40"/>
  <c r="Y30" i="40" s="1"/>
  <c r="X27" i="40"/>
  <c r="Y27" i="40" s="1"/>
  <c r="X12" i="42"/>
  <c r="Y12" i="42" s="1"/>
  <c r="X34" i="48"/>
  <c r="Y34" i="48" s="1"/>
  <c r="X40" i="42"/>
  <c r="Y40" i="42" s="1"/>
  <c r="X24" i="40"/>
  <c r="Y24" i="40" s="1"/>
  <c r="X11" i="44"/>
  <c r="Y11" i="44" s="1"/>
  <c r="X52" i="40"/>
  <c r="Y52" i="40" s="1"/>
  <c r="X38" i="42"/>
  <c r="Y38" i="42" s="1"/>
  <c r="X23" i="40"/>
  <c r="Y23" i="40" s="1"/>
  <c r="X14" i="44"/>
  <c r="Y14" i="44" s="1"/>
  <c r="X15" i="42"/>
  <c r="Y15" i="42" s="1"/>
  <c r="X10" i="44"/>
  <c r="Y10" i="44" s="1"/>
  <c r="X34" i="40"/>
  <c r="Y34" i="40" s="1"/>
  <c r="X43" i="74"/>
  <c r="Y43" i="74" s="1"/>
  <c r="X42" i="52"/>
  <c r="Y42" i="52" s="1"/>
  <c r="X39" i="42"/>
  <c r="Y39" i="42" s="1"/>
  <c r="X90" i="40"/>
  <c r="Y90" i="40" s="1"/>
  <c r="X22" i="48"/>
  <c r="Y22" i="48" s="1"/>
  <c r="X56" i="44"/>
  <c r="Y56" i="44" s="1"/>
  <c r="X13" i="50"/>
  <c r="Y13" i="50" s="1"/>
  <c r="X21" i="40"/>
  <c r="Y21" i="40" s="1"/>
  <c r="X47" i="74"/>
  <c r="Y47" i="74" s="1"/>
  <c r="X107" i="40"/>
  <c r="Y107" i="40" s="1"/>
  <c r="X36" i="50"/>
  <c r="Y36" i="50" s="1"/>
  <c r="X39" i="46"/>
  <c r="Y39" i="46" s="1"/>
  <c r="X58" i="40"/>
  <c r="Y58" i="40" s="1"/>
  <c r="X21" i="44"/>
  <c r="Y21" i="44" s="1"/>
  <c r="X8" i="74"/>
  <c r="X12" i="50"/>
  <c r="Y12" i="50" s="1"/>
  <c r="X22" i="42"/>
  <c r="Y22" i="42" s="1"/>
  <c r="X32" i="48"/>
  <c r="Y32" i="48" s="1"/>
  <c r="X27" i="52"/>
  <c r="Y27" i="52" s="1"/>
  <c r="X72" i="40"/>
  <c r="Y72" i="40" s="1"/>
  <c r="X26" i="48"/>
  <c r="Y26" i="48" s="1"/>
  <c r="X54" i="40"/>
  <c r="Y54" i="40" s="1"/>
  <c r="X63" i="40"/>
  <c r="Y63" i="40" s="1"/>
  <c r="X11" i="52"/>
  <c r="Y11" i="52" s="1"/>
  <c r="X45" i="46"/>
  <c r="Y45" i="46" s="1"/>
  <c r="X16" i="50"/>
  <c r="Y16" i="50" s="1"/>
  <c r="X86" i="40"/>
  <c r="Y86" i="40" s="1"/>
  <c r="X26" i="42"/>
  <c r="Y26" i="42" s="1"/>
  <c r="X13" i="52"/>
  <c r="Y13" i="52" s="1"/>
  <c r="X13" i="44"/>
  <c r="Y13" i="44" s="1"/>
  <c r="X50" i="40"/>
  <c r="Y50" i="40" s="1"/>
  <c r="X40" i="48"/>
  <c r="Y40" i="48" s="1"/>
  <c r="X42" i="48"/>
  <c r="Y42" i="48" s="1"/>
  <c r="X76" i="44"/>
  <c r="Y76" i="44" s="1"/>
  <c r="X39" i="44"/>
  <c r="Y39" i="44" s="1"/>
  <c r="X10" i="40"/>
  <c r="Y10" i="40" s="1"/>
  <c r="X26" i="52"/>
  <c r="Y26" i="52" s="1"/>
  <c r="X25" i="46"/>
  <c r="Y25" i="46" s="1"/>
  <c r="X27" i="42"/>
  <c r="Y27" i="42" s="1"/>
  <c r="X26" i="46"/>
  <c r="Y26" i="46" s="1"/>
  <c r="X41" i="42"/>
  <c r="Y41" i="42" s="1"/>
  <c r="X68" i="40"/>
  <c r="Y68" i="40" s="1"/>
  <c r="X47" i="50"/>
  <c r="Y47" i="50" s="1"/>
  <c r="X42" i="42"/>
  <c r="Y42" i="42" s="1"/>
  <c r="X20" i="50"/>
  <c r="Y20" i="50" s="1"/>
  <c r="X20" i="52"/>
  <c r="Y20" i="52" s="1"/>
  <c r="X36" i="40"/>
  <c r="Y36" i="40" s="1"/>
  <c r="X102" i="44"/>
  <c r="Y102" i="44" s="1"/>
  <c r="X11" i="40"/>
  <c r="Y11" i="40" s="1"/>
  <c r="X24" i="48"/>
  <c r="Y24" i="48" s="1"/>
  <c r="X88" i="40"/>
  <c r="Y88" i="40" s="1"/>
  <c r="X74" i="40"/>
  <c r="Y74" i="40" s="1"/>
  <c r="X25" i="40"/>
  <c r="Y25" i="40" s="1"/>
  <c r="X20" i="74"/>
  <c r="Y20" i="74" s="1"/>
  <c r="X14" i="42"/>
  <c r="Y14" i="42" s="1"/>
  <c r="X19" i="44"/>
  <c r="Y19" i="44" s="1"/>
  <c r="X39" i="48"/>
  <c r="Y39" i="48" s="1"/>
  <c r="X12" i="40"/>
  <c r="Y12" i="40" s="1"/>
  <c r="X27" i="44"/>
  <c r="Y27" i="44" s="1"/>
  <c r="X13" i="40"/>
  <c r="Y13" i="40" s="1"/>
  <c r="X26" i="44"/>
  <c r="Y26" i="44" s="1"/>
  <c r="X19" i="52"/>
  <c r="Y19" i="52" s="1"/>
  <c r="X108" i="40"/>
  <c r="Y108" i="40" s="1"/>
  <c r="X37" i="48"/>
  <c r="Y37" i="48" s="1"/>
  <c r="X30" i="46"/>
  <c r="Y30" i="46" s="1"/>
  <c r="X48" i="44"/>
  <c r="Y48" i="44" s="1"/>
  <c r="X30" i="48"/>
  <c r="Y30" i="48" s="1"/>
  <c r="X45" i="44"/>
  <c r="Y45" i="44" s="1"/>
  <c r="X96" i="44"/>
  <c r="Y96" i="44" s="1"/>
  <c r="X98" i="44"/>
  <c r="Y98" i="44" s="1"/>
  <c r="X80" i="44"/>
  <c r="Y80" i="44" s="1"/>
  <c r="X33" i="40"/>
  <c r="Y33" i="40" s="1"/>
  <c r="X35" i="40"/>
  <c r="Y35" i="40" s="1"/>
  <c r="X60" i="40"/>
  <c r="Y60" i="40" s="1"/>
  <c r="X32" i="44"/>
  <c r="Y32" i="44" s="1"/>
  <c r="X54" i="44"/>
  <c r="Y54" i="44" s="1"/>
  <c r="X21" i="74"/>
  <c r="Y21" i="74" s="1"/>
  <c r="X90" i="44"/>
  <c r="Y90" i="44" s="1"/>
  <c r="X42" i="74"/>
  <c r="Y42" i="74" s="1"/>
  <c r="X44" i="50"/>
  <c r="Y44" i="50" s="1"/>
  <c r="X45" i="48"/>
  <c r="Y45" i="48" s="1"/>
  <c r="X17" i="46"/>
  <c r="Y17" i="46" s="1"/>
  <c r="X21" i="42"/>
  <c r="Y21" i="42" s="1"/>
  <c r="X10" i="46"/>
  <c r="Y10" i="46" s="1"/>
  <c r="X35" i="44"/>
  <c r="Y35" i="44" s="1"/>
  <c r="X11" i="46"/>
  <c r="Y11" i="46" s="1"/>
  <c r="X38" i="46"/>
  <c r="Y38" i="46" s="1"/>
  <c r="X65" i="40"/>
  <c r="Y65" i="40" s="1"/>
  <c r="X31" i="48"/>
  <c r="Y31" i="48" s="1"/>
  <c r="X46" i="40"/>
  <c r="Y46" i="40" s="1"/>
  <c r="X35" i="48"/>
  <c r="Y35" i="48" s="1"/>
  <c r="X106" i="44"/>
  <c r="Y106" i="44" s="1"/>
  <c r="X16" i="44"/>
  <c r="Y16" i="44" s="1"/>
  <c r="X18" i="52"/>
  <c r="Y18" i="52" s="1"/>
  <c r="X8" i="46"/>
  <c r="X14" i="48"/>
  <c r="Y14" i="48" s="1"/>
  <c r="X81" i="44"/>
  <c r="Y81" i="44" s="1"/>
  <c r="X20" i="40"/>
  <c r="Y20" i="40" s="1"/>
  <c r="X33" i="50"/>
  <c r="Y33" i="50" s="1"/>
  <c r="X10" i="48"/>
  <c r="Y10" i="48" s="1"/>
  <c r="X33" i="74"/>
  <c r="Y33" i="74" s="1"/>
  <c r="X66" i="44"/>
  <c r="Y66" i="44" s="1"/>
  <c r="X32" i="42"/>
  <c r="Y32" i="42" s="1"/>
  <c r="X9" i="42"/>
  <c r="Y9" i="42" s="1"/>
  <c r="X62" i="40"/>
  <c r="Y62" i="40" s="1"/>
  <c r="X14" i="46"/>
  <c r="Y14" i="46" s="1"/>
  <c r="X97" i="40"/>
  <c r="Y97" i="40" s="1"/>
  <c r="X12" i="74"/>
  <c r="Y12" i="74" s="1"/>
  <c r="X43" i="44"/>
  <c r="Y43" i="44" s="1"/>
  <c r="X23" i="44"/>
  <c r="Y23" i="44" s="1"/>
  <c r="X83" i="44"/>
  <c r="Y83" i="44" s="1"/>
  <c r="X41" i="46"/>
  <c r="Y41" i="46" s="1"/>
  <c r="X19" i="48"/>
  <c r="Y19" i="48" s="1"/>
  <c r="X32" i="52"/>
  <c r="Y32" i="52" s="1"/>
  <c r="X26" i="50"/>
  <c r="Y26" i="50" s="1"/>
  <c r="X56" i="40"/>
  <c r="Y56" i="40" s="1"/>
  <c r="X31" i="50"/>
  <c r="Y31" i="50" s="1"/>
  <c r="X43" i="40"/>
  <c r="Y43" i="40" s="1"/>
  <c r="X18" i="42"/>
  <c r="Y18" i="42" s="1"/>
  <c r="X53" i="40"/>
  <c r="Y53" i="40" s="1"/>
  <c r="X107" i="44"/>
  <c r="Y107" i="44" s="1"/>
  <c r="X64" i="40"/>
  <c r="Y64" i="40" s="1"/>
  <c r="X31" i="46"/>
  <c r="Y31" i="46" s="1"/>
  <c r="D20" i="8"/>
  <c r="E7" i="8" s="1"/>
  <c r="X44" i="48"/>
  <c r="Y44" i="48" s="1"/>
  <c r="X60" i="44"/>
  <c r="Y60" i="44" s="1"/>
  <c r="X8" i="40"/>
  <c r="X99" i="40"/>
  <c r="Y99" i="40" s="1"/>
  <c r="X103" i="44"/>
  <c r="Y103" i="44" s="1"/>
  <c r="X36" i="48"/>
  <c r="Y36" i="48" s="1"/>
  <c r="X22" i="74"/>
  <c r="Y22" i="74" s="1"/>
  <c r="X24" i="44"/>
  <c r="Y24" i="44" s="1"/>
  <c r="X71" i="40"/>
  <c r="Y71" i="40" s="1"/>
  <c r="X12" i="46"/>
  <c r="Y12" i="46" s="1"/>
  <c r="X75" i="44"/>
  <c r="Y75" i="44" s="1"/>
  <c r="X70" i="40"/>
  <c r="Y70" i="40" s="1"/>
  <c r="X19" i="42"/>
  <c r="Y19" i="42" s="1"/>
  <c r="X43" i="42"/>
  <c r="Y43" i="42" s="1"/>
  <c r="X18" i="74"/>
  <c r="Y18" i="74" s="1"/>
  <c r="X17" i="44"/>
  <c r="Y17" i="44" s="1"/>
  <c r="X33" i="52"/>
  <c r="Y33" i="52" s="1"/>
  <c r="X51" i="44"/>
  <c r="Y51" i="44" s="1"/>
  <c r="X19" i="46"/>
  <c r="Y19" i="46" s="1"/>
  <c r="X29" i="44"/>
  <c r="Y29" i="44" s="1"/>
  <c r="X89" i="40"/>
  <c r="Y89" i="40" s="1"/>
  <c r="X37" i="44"/>
  <c r="Y37" i="44" s="1"/>
  <c r="X18" i="46"/>
  <c r="Y18" i="46" s="1"/>
  <c r="X36" i="44"/>
  <c r="Y36" i="44" s="1"/>
  <c r="X37" i="42"/>
  <c r="Y37" i="42" s="1"/>
  <c r="X84" i="40"/>
  <c r="Y84" i="40" s="1"/>
  <c r="X77" i="44"/>
  <c r="Y77" i="44" s="1"/>
  <c r="X31" i="40"/>
  <c r="Y31" i="40" s="1"/>
  <c r="X81" i="40"/>
  <c r="Y81" i="40" s="1"/>
  <c r="X50" i="44"/>
  <c r="Y50" i="44" s="1"/>
  <c r="X19" i="40"/>
  <c r="Y19" i="40" s="1"/>
  <c r="X105" i="44"/>
  <c r="Y105" i="44" s="1"/>
  <c r="X42" i="50"/>
  <c r="Y42" i="50" s="1"/>
  <c r="X36" i="42"/>
  <c r="Y36" i="42" s="1"/>
  <c r="X75" i="40"/>
  <c r="Y75" i="40" s="1"/>
  <c r="X35" i="50"/>
  <c r="Y35" i="50" s="1"/>
  <c r="X25" i="48"/>
  <c r="Y25" i="48" s="1"/>
  <c r="X38" i="50"/>
  <c r="Y38" i="50" s="1"/>
  <c r="X97" i="44"/>
  <c r="Y97" i="44" s="1"/>
  <c r="X45" i="52"/>
  <c r="Y45" i="52" s="1"/>
  <c r="X83" i="40"/>
  <c r="Y83" i="40" s="1"/>
  <c r="X30" i="50"/>
  <c r="Y30" i="50" s="1"/>
  <c r="X87" i="44"/>
  <c r="Y87" i="44" s="1"/>
  <c r="X85" i="44"/>
  <c r="Y85" i="44" s="1"/>
  <c r="X100" i="44"/>
  <c r="Y100" i="44" s="1"/>
  <c r="X92" i="44"/>
  <c r="Y92" i="44" s="1"/>
  <c r="X24" i="52"/>
  <c r="Y24" i="52" s="1"/>
  <c r="X23" i="46"/>
  <c r="Y23" i="46" s="1"/>
  <c r="X91" i="40"/>
  <c r="Y91" i="40" s="1"/>
  <c r="X45" i="50"/>
  <c r="Y45" i="50" s="1"/>
  <c r="X37" i="46"/>
  <c r="Y37" i="46" s="1"/>
  <c r="X99" i="44"/>
  <c r="Y99" i="44" s="1"/>
  <c r="X57" i="44"/>
  <c r="Y57" i="44" s="1"/>
  <c r="X32" i="40"/>
  <c r="Y32" i="40" s="1"/>
  <c r="X17" i="40"/>
  <c r="Y17" i="40" s="1"/>
  <c r="X9" i="74"/>
  <c r="Y9" i="74" s="1"/>
  <c r="X41" i="74"/>
  <c r="Y41" i="74" s="1"/>
  <c r="X36" i="74"/>
  <c r="Y36" i="74" s="1"/>
  <c r="X10" i="74"/>
  <c r="Y10" i="74" s="1"/>
  <c r="X27" i="74"/>
  <c r="Y27" i="74" s="1"/>
  <c r="X45" i="74"/>
  <c r="Y45" i="74" s="1"/>
  <c r="R46" i="43"/>
  <c r="R67" i="43"/>
  <c r="R49" i="43"/>
  <c r="J10" i="36" l="1"/>
  <c r="G52" i="51" s="1"/>
  <c r="G11" i="36"/>
  <c r="R52" i="52" s="1"/>
  <c r="G25" i="36"/>
  <c r="J25" i="36"/>
  <c r="Y8" i="44"/>
  <c r="X109" i="44"/>
  <c r="H67" i="43"/>
  <c r="G67" i="43" s="1"/>
  <c r="E7" i="39" s="1"/>
  <c r="H46" i="43"/>
  <c r="H49" i="43"/>
  <c r="G49" i="43" s="1"/>
  <c r="F6" i="36" s="1"/>
  <c r="G45" i="43"/>
  <c r="D6" i="36" s="1"/>
  <c r="D26" i="36" s="1"/>
  <c r="Y8" i="48"/>
  <c r="X49" i="48"/>
  <c r="D13" i="36"/>
  <c r="D25" i="36"/>
  <c r="D33" i="36" s="1"/>
  <c r="J8" i="36"/>
  <c r="G8" i="36"/>
  <c r="N20" i="58"/>
  <c r="N136" i="44" s="1"/>
  <c r="N15" i="66"/>
  <c r="M113" i="44" s="1"/>
  <c r="M121" i="44" s="1"/>
  <c r="M131" i="44" s="1"/>
  <c r="F43" i="8"/>
  <c r="F39" i="8"/>
  <c r="L112" i="44" s="1"/>
  <c r="F45" i="8"/>
  <c r="L135" i="44" s="1"/>
  <c r="K135" i="44" s="1"/>
  <c r="L20" i="58"/>
  <c r="F41" i="8"/>
  <c r="L124" i="44" s="1"/>
  <c r="O15" i="66"/>
  <c r="N113" i="44" s="1"/>
  <c r="N121" i="44" s="1"/>
  <c r="N131" i="44" s="1"/>
  <c r="L34" i="63"/>
  <c r="N34" i="63"/>
  <c r="N137" i="44" s="1"/>
  <c r="M34" i="63"/>
  <c r="M137" i="44" s="1"/>
  <c r="L134" i="44"/>
  <c r="M15" i="66"/>
  <c r="M20" i="58"/>
  <c r="M136" i="44" s="1"/>
  <c r="M145" i="44" s="1"/>
  <c r="Y8" i="42"/>
  <c r="X49" i="42"/>
  <c r="F28" i="36"/>
  <c r="G11" i="39"/>
  <c r="D45" i="8"/>
  <c r="M13" i="66"/>
  <c r="L32" i="63"/>
  <c r="L18" i="58"/>
  <c r="N13" i="66"/>
  <c r="M113" i="40" s="1"/>
  <c r="M121" i="40" s="1"/>
  <c r="M131" i="40" s="1"/>
  <c r="M18" i="58"/>
  <c r="M136" i="40" s="1"/>
  <c r="M145" i="40" s="1"/>
  <c r="M32" i="63"/>
  <c r="M137" i="40" s="1"/>
  <c r="N32" i="63"/>
  <c r="N137" i="40" s="1"/>
  <c r="L134" i="40"/>
  <c r="D43" i="8"/>
  <c r="D41" i="8"/>
  <c r="O13" i="66"/>
  <c r="N113" i="40" s="1"/>
  <c r="N121" i="40" s="1"/>
  <c r="N131" i="40" s="1"/>
  <c r="N18" i="58"/>
  <c r="N136" i="40" s="1"/>
  <c r="D39" i="8"/>
  <c r="L39" i="63"/>
  <c r="N20" i="66"/>
  <c r="M53" i="74" s="1"/>
  <c r="M61" i="74" s="1"/>
  <c r="M71" i="74" s="1"/>
  <c r="L25" i="58"/>
  <c r="N39" i="63"/>
  <c r="N77" i="74" s="1"/>
  <c r="K43" i="8"/>
  <c r="N25" i="58"/>
  <c r="N76" i="74" s="1"/>
  <c r="M39" i="63"/>
  <c r="M77" i="74" s="1"/>
  <c r="K41" i="8"/>
  <c r="L64" i="74" s="1"/>
  <c r="O20" i="66"/>
  <c r="N53" i="74" s="1"/>
  <c r="N61" i="74" s="1"/>
  <c r="N71" i="74" s="1"/>
  <c r="M20" i="66"/>
  <c r="K45" i="8"/>
  <c r="L75" i="74" s="1"/>
  <c r="K75" i="74" s="1"/>
  <c r="M25" i="58"/>
  <c r="M76" i="74" s="1"/>
  <c r="M85" i="74" s="1"/>
  <c r="L74" i="74"/>
  <c r="K39" i="8"/>
  <c r="L52" i="74" s="1"/>
  <c r="F5" i="6"/>
  <c r="F4" i="6"/>
  <c r="E8" i="8"/>
  <c r="F6" i="6"/>
  <c r="F7" i="6"/>
  <c r="M38" i="63"/>
  <c r="M77" i="52" s="1"/>
  <c r="J41" i="8"/>
  <c r="L64" i="52" s="1"/>
  <c r="N24" i="58"/>
  <c r="N76" i="52" s="1"/>
  <c r="N85" i="52" s="1"/>
  <c r="M24" i="58"/>
  <c r="M76" i="52" s="1"/>
  <c r="L74" i="52"/>
  <c r="L24" i="58"/>
  <c r="M19" i="66"/>
  <c r="J45" i="8"/>
  <c r="L75" i="52" s="1"/>
  <c r="K75" i="52" s="1"/>
  <c r="J39" i="8"/>
  <c r="L52" i="52" s="1"/>
  <c r="O19" i="66"/>
  <c r="N53" i="52" s="1"/>
  <c r="N61" i="52" s="1"/>
  <c r="N71" i="52" s="1"/>
  <c r="N86" i="52" s="1"/>
  <c r="N19" i="66"/>
  <c r="M53" i="52" s="1"/>
  <c r="M61" i="52" s="1"/>
  <c r="M71" i="52" s="1"/>
  <c r="N38" i="63"/>
  <c r="N77" i="52" s="1"/>
  <c r="L38" i="63"/>
  <c r="J43" i="8"/>
  <c r="G49" i="45"/>
  <c r="F7" i="36" s="1"/>
  <c r="L19" i="58"/>
  <c r="M19" i="58"/>
  <c r="M77" i="42"/>
  <c r="E39" i="8"/>
  <c r="L52" i="42" s="1"/>
  <c r="M33" i="63"/>
  <c r="N77" i="42"/>
  <c r="N74" i="42"/>
  <c r="N85" i="42" s="1"/>
  <c r="N76" i="42"/>
  <c r="L77" i="42"/>
  <c r="N19" i="58"/>
  <c r="O14" i="66"/>
  <c r="N53" i="42" s="1"/>
  <c r="N61" i="42" s="1"/>
  <c r="N71" i="42" s="1"/>
  <c r="N86" i="42" s="1"/>
  <c r="M14" i="66"/>
  <c r="E43" i="8"/>
  <c r="L74" i="42"/>
  <c r="E41" i="8"/>
  <c r="L64" i="42" s="1"/>
  <c r="M74" i="42"/>
  <c r="N14" i="66"/>
  <c r="M53" i="42" s="1"/>
  <c r="M61" i="42" s="1"/>
  <c r="M71" i="42" s="1"/>
  <c r="E45" i="8"/>
  <c r="L75" i="42" s="1"/>
  <c r="K75" i="42" s="1"/>
  <c r="L33" i="63"/>
  <c r="K33" i="63" s="1"/>
  <c r="E48" i="8" s="1"/>
  <c r="L76" i="42"/>
  <c r="N33" i="63"/>
  <c r="M76" i="42"/>
  <c r="Y8" i="40"/>
  <c r="X109" i="40"/>
  <c r="Y8" i="46"/>
  <c r="X49" i="46"/>
  <c r="Y8" i="74"/>
  <c r="X49" i="74"/>
  <c r="X49" i="50"/>
  <c r="Y8" i="50"/>
  <c r="X35" i="78"/>
  <c r="Y33" i="78"/>
  <c r="J5" i="36"/>
  <c r="G5" i="36"/>
  <c r="E17" i="8"/>
  <c r="O17" i="66"/>
  <c r="N53" i="48" s="1"/>
  <c r="N61" i="48" s="1"/>
  <c r="N71" i="48" s="1"/>
  <c r="N74" i="48"/>
  <c r="H39" i="8"/>
  <c r="L52" i="48" s="1"/>
  <c r="M36" i="63"/>
  <c r="M77" i="48" s="1"/>
  <c r="N36" i="63"/>
  <c r="N77" i="48" s="1"/>
  <c r="M22" i="58"/>
  <c r="M76" i="48" s="1"/>
  <c r="L74" i="48"/>
  <c r="H43" i="8"/>
  <c r="N17" i="66"/>
  <c r="M53" i="48" s="1"/>
  <c r="M61" i="48" s="1"/>
  <c r="M71" i="48" s="1"/>
  <c r="L22" i="58"/>
  <c r="M17" i="66"/>
  <c r="N22" i="58"/>
  <c r="N76" i="48" s="1"/>
  <c r="H41" i="8"/>
  <c r="L64" i="48" s="1"/>
  <c r="L36" i="63"/>
  <c r="H45" i="8"/>
  <c r="L75" i="48" s="1"/>
  <c r="K75" i="48" s="1"/>
  <c r="M74" i="48"/>
  <c r="G67" i="45"/>
  <c r="F7" i="39" s="1"/>
  <c r="F11" i="39" s="1"/>
  <c r="G31" i="36"/>
  <c r="J31" i="36"/>
  <c r="E10" i="8"/>
  <c r="L21" i="58"/>
  <c r="N74" i="46"/>
  <c r="G39" i="8"/>
  <c r="L52" i="46" s="1"/>
  <c r="N35" i="63"/>
  <c r="N77" i="46" s="1"/>
  <c r="M74" i="46"/>
  <c r="G41" i="8"/>
  <c r="L64" i="46" s="1"/>
  <c r="L35" i="63"/>
  <c r="M21" i="58"/>
  <c r="M76" i="46" s="1"/>
  <c r="G45" i="8"/>
  <c r="L75" i="46" s="1"/>
  <c r="K75" i="46" s="1"/>
  <c r="N16" i="66"/>
  <c r="M53" i="46" s="1"/>
  <c r="M61" i="46" s="1"/>
  <c r="M71" i="46" s="1"/>
  <c r="G43" i="8"/>
  <c r="M35" i="63"/>
  <c r="M77" i="46" s="1"/>
  <c r="O16" i="66"/>
  <c r="N53" i="46" s="1"/>
  <c r="N61" i="46" s="1"/>
  <c r="N71" i="46" s="1"/>
  <c r="N21" i="58"/>
  <c r="N76" i="46" s="1"/>
  <c r="L74" i="46"/>
  <c r="M16" i="66"/>
  <c r="X49" i="52"/>
  <c r="Y8" i="52"/>
  <c r="N77" i="50"/>
  <c r="I41" i="8"/>
  <c r="L64" i="50" s="1"/>
  <c r="O18" i="66"/>
  <c r="L76" i="50"/>
  <c r="M37" i="63"/>
  <c r="N76" i="50"/>
  <c r="N85" i="50" s="1"/>
  <c r="L74" i="50"/>
  <c r="M53" i="50"/>
  <c r="M61" i="50" s="1"/>
  <c r="M71" i="50" s="1"/>
  <c r="N53" i="50"/>
  <c r="N61" i="50" s="1"/>
  <c r="N71" i="50" s="1"/>
  <c r="N23" i="58"/>
  <c r="L23" i="58"/>
  <c r="N18" i="66"/>
  <c r="I45" i="8"/>
  <c r="L75" i="50" s="1"/>
  <c r="K75" i="50" s="1"/>
  <c r="M23" i="58"/>
  <c r="L37" i="63"/>
  <c r="K37" i="63" s="1"/>
  <c r="I48" i="8" s="1"/>
  <c r="M18" i="66"/>
  <c r="N37" i="63"/>
  <c r="L53" i="50"/>
  <c r="I39" i="8"/>
  <c r="L52" i="50" s="1"/>
  <c r="L77" i="50"/>
  <c r="K77" i="50" s="1"/>
  <c r="M77" i="50"/>
  <c r="M76" i="50"/>
  <c r="M85" i="50" s="1"/>
  <c r="I43" i="8"/>
  <c r="E20" i="8"/>
  <c r="D22" i="8"/>
  <c r="D23" i="8" s="1"/>
  <c r="E13" i="8"/>
  <c r="E6" i="8"/>
  <c r="E15" i="8"/>
  <c r="G34" i="33"/>
  <c r="J3" i="35"/>
  <c r="E11" i="8"/>
  <c r="E19" i="8"/>
  <c r="E9" i="8"/>
  <c r="E14" i="8"/>
  <c r="E18" i="8"/>
  <c r="E16" i="8"/>
  <c r="K32" i="33"/>
  <c r="G51" i="51"/>
  <c r="R52" i="50"/>
  <c r="F26" i="36"/>
  <c r="E11" i="39"/>
  <c r="G46" i="53"/>
  <c r="R53" i="52"/>
  <c r="R53" i="50" l="1"/>
  <c r="G45" i="53"/>
  <c r="N31" i="33"/>
  <c r="M11" i="39"/>
  <c r="F13" i="36"/>
  <c r="J13" i="36" s="1"/>
  <c r="K5" i="36" s="1"/>
  <c r="M43" i="33" s="1"/>
  <c r="L136" i="40"/>
  <c r="K136" i="40" s="1"/>
  <c r="K18" i="58"/>
  <c r="D44" i="8" s="1"/>
  <c r="G47" i="47"/>
  <c r="G32" i="33"/>
  <c r="R52" i="46"/>
  <c r="K74" i="46"/>
  <c r="L77" i="46"/>
  <c r="K77" i="46" s="1"/>
  <c r="K35" i="63"/>
  <c r="G48" i="8" s="1"/>
  <c r="L17" i="66"/>
  <c r="H38" i="8" s="1"/>
  <c r="L53" i="48"/>
  <c r="K53" i="48" s="1"/>
  <c r="L61" i="48"/>
  <c r="K52" i="48"/>
  <c r="K61" i="48" s="1"/>
  <c r="R113" i="40"/>
  <c r="G50" i="41"/>
  <c r="M86" i="42"/>
  <c r="K77" i="42"/>
  <c r="K19" i="58"/>
  <c r="E44" i="8" s="1"/>
  <c r="E50" i="8" s="1"/>
  <c r="AD7" i="6"/>
  <c r="AB7" i="6"/>
  <c r="V7" i="6"/>
  <c r="P7" i="6"/>
  <c r="T7" i="6"/>
  <c r="N7" i="6"/>
  <c r="J7" i="6"/>
  <c r="H7" i="6"/>
  <c r="X7" i="6"/>
  <c r="R7" i="6"/>
  <c r="Z7" i="6"/>
  <c r="L7" i="6"/>
  <c r="E7" i="6"/>
  <c r="K25" i="58"/>
  <c r="K44" i="8" s="1"/>
  <c r="K50" i="8" s="1"/>
  <c r="L76" i="74"/>
  <c r="K76" i="74" s="1"/>
  <c r="L41" i="8"/>
  <c r="L124" i="40"/>
  <c r="L137" i="40"/>
  <c r="K137" i="40" s="1"/>
  <c r="K32" i="63"/>
  <c r="D48" i="8" s="1"/>
  <c r="L130" i="44"/>
  <c r="K124" i="44"/>
  <c r="K130" i="44" s="1"/>
  <c r="R53" i="46"/>
  <c r="G48" i="47"/>
  <c r="I11" i="36"/>
  <c r="I31" i="36" s="1"/>
  <c r="V52" i="52"/>
  <c r="J12" i="39" s="1"/>
  <c r="J13" i="39" s="1"/>
  <c r="C31" i="33"/>
  <c r="G49" i="41"/>
  <c r="R112" i="40"/>
  <c r="K52" i="52"/>
  <c r="K76" i="50"/>
  <c r="K22" i="58"/>
  <c r="H44" i="8" s="1"/>
  <c r="L76" i="48"/>
  <c r="K76" i="48" s="1"/>
  <c r="N85" i="48"/>
  <c r="Z33" i="78"/>
  <c r="Y35" i="78"/>
  <c r="V112" i="40"/>
  <c r="D12" i="39" s="1"/>
  <c r="D13" i="39" s="1"/>
  <c r="I5" i="36"/>
  <c r="M85" i="42"/>
  <c r="G7" i="36"/>
  <c r="J7" i="36"/>
  <c r="L53" i="52"/>
  <c r="K53" i="52" s="1"/>
  <c r="L19" i="66"/>
  <c r="J38" i="8" s="1"/>
  <c r="E6" i="6"/>
  <c r="AD6" i="6"/>
  <c r="X6" i="6"/>
  <c r="J6" i="6"/>
  <c r="R6" i="6"/>
  <c r="AB6" i="6"/>
  <c r="T6" i="6"/>
  <c r="H6" i="6"/>
  <c r="Z6" i="6"/>
  <c r="V6" i="6"/>
  <c r="P6" i="6"/>
  <c r="L6" i="6"/>
  <c r="N6" i="6"/>
  <c r="L53" i="74"/>
  <c r="K53" i="74" s="1"/>
  <c r="L20" i="66"/>
  <c r="K38" i="8" s="1"/>
  <c r="M86" i="74"/>
  <c r="L43" i="8"/>
  <c r="L13" i="66"/>
  <c r="D38" i="8" s="1"/>
  <c r="L113" i="40"/>
  <c r="K113" i="40" s="1"/>
  <c r="K20" i="58"/>
  <c r="F44" i="8" s="1"/>
  <c r="L136" i="44"/>
  <c r="K136" i="44" s="1"/>
  <c r="V112" i="44"/>
  <c r="F12" i="39" s="1"/>
  <c r="F13" i="39" s="1"/>
  <c r="I7" i="36"/>
  <c r="I27" i="36" s="1"/>
  <c r="L53" i="46"/>
  <c r="K53" i="46" s="1"/>
  <c r="L16" i="66"/>
  <c r="G38" i="8" s="1"/>
  <c r="K64" i="46"/>
  <c r="K70" i="46" s="1"/>
  <c r="L70" i="46"/>
  <c r="N86" i="48"/>
  <c r="K39" i="63"/>
  <c r="K48" i="8" s="1"/>
  <c r="L77" i="74"/>
  <c r="K77" i="74" s="1"/>
  <c r="L145" i="40"/>
  <c r="K134" i="40"/>
  <c r="L135" i="40"/>
  <c r="K135" i="40" s="1"/>
  <c r="L45" i="8"/>
  <c r="S3" i="35"/>
  <c r="G40" i="33"/>
  <c r="K53" i="50"/>
  <c r="K64" i="50"/>
  <c r="K70" i="50" s="1"/>
  <c r="L70" i="50"/>
  <c r="M85" i="48"/>
  <c r="M86" i="48" s="1"/>
  <c r="K74" i="42"/>
  <c r="L85" i="42"/>
  <c r="K38" i="63"/>
  <c r="J48" i="8" s="1"/>
  <c r="L77" i="52"/>
  <c r="K77" i="52" s="1"/>
  <c r="K74" i="52"/>
  <c r="E4" i="6"/>
  <c r="H4" i="6"/>
  <c r="AD4" i="6"/>
  <c r="AB4" i="6"/>
  <c r="F8" i="6"/>
  <c r="J4" i="6"/>
  <c r="Z4" i="6"/>
  <c r="R4" i="6"/>
  <c r="X4" i="6"/>
  <c r="N4" i="6"/>
  <c r="P4" i="6"/>
  <c r="T4" i="6"/>
  <c r="V4" i="6"/>
  <c r="L4" i="6"/>
  <c r="K64" i="74"/>
  <c r="K70" i="74" s="1"/>
  <c r="L70" i="74"/>
  <c r="H19" i="39"/>
  <c r="K134" i="44"/>
  <c r="K112" i="44"/>
  <c r="V52" i="48"/>
  <c r="H12" i="39" s="1"/>
  <c r="H13" i="39" s="1"/>
  <c r="I9" i="36"/>
  <c r="I29" i="36" s="1"/>
  <c r="L61" i="50"/>
  <c r="K52" i="50"/>
  <c r="K23" i="58"/>
  <c r="I44" i="8" s="1"/>
  <c r="I50" i="8" s="1"/>
  <c r="M85" i="46"/>
  <c r="K64" i="42"/>
  <c r="K70" i="42" s="1"/>
  <c r="L70" i="42"/>
  <c r="K24" i="58"/>
  <c r="J44" i="8" s="1"/>
  <c r="J50" i="8" s="1"/>
  <c r="L76" i="52"/>
  <c r="K76" i="52" s="1"/>
  <c r="L113" i="44"/>
  <c r="K113" i="44" s="1"/>
  <c r="L15" i="66"/>
  <c r="F38" i="8" s="1"/>
  <c r="N86" i="50"/>
  <c r="K52" i="46"/>
  <c r="K61" i="46" s="1"/>
  <c r="L61" i="46"/>
  <c r="K74" i="48"/>
  <c r="I10" i="36"/>
  <c r="I30" i="36" s="1"/>
  <c r="V52" i="50"/>
  <c r="I12" i="39" s="1"/>
  <c r="I13" i="39" s="1"/>
  <c r="M85" i="52"/>
  <c r="V5" i="6"/>
  <c r="L5" i="6"/>
  <c r="Z5" i="6"/>
  <c r="X5" i="6"/>
  <c r="J5" i="6"/>
  <c r="AB5" i="6"/>
  <c r="N5" i="6"/>
  <c r="AD5" i="6"/>
  <c r="H5" i="6"/>
  <c r="E5" i="6"/>
  <c r="P5" i="6"/>
  <c r="R5" i="6"/>
  <c r="T5" i="6"/>
  <c r="G28" i="36"/>
  <c r="J28" i="36"/>
  <c r="K74" i="50"/>
  <c r="L85" i="50"/>
  <c r="L76" i="46"/>
  <c r="K76" i="46" s="1"/>
  <c r="K21" i="58"/>
  <c r="G44" i="8" s="1"/>
  <c r="G50" i="8" s="1"/>
  <c r="I8" i="36"/>
  <c r="I28" i="36" s="1"/>
  <c r="V52" i="46"/>
  <c r="G12" i="39" s="1"/>
  <c r="G13" i="39" s="1"/>
  <c r="G26" i="36"/>
  <c r="J26" i="36"/>
  <c r="L18" i="66"/>
  <c r="I38" i="8" s="1"/>
  <c r="M86" i="50"/>
  <c r="M86" i="46"/>
  <c r="N85" i="46"/>
  <c r="N86" i="46" s="1"/>
  <c r="L77" i="48"/>
  <c r="K77" i="48" s="1"/>
  <c r="K36" i="63"/>
  <c r="H48" i="8" s="1"/>
  <c r="V52" i="74"/>
  <c r="K12" i="39" s="1"/>
  <c r="K13" i="39" s="1"/>
  <c r="I12" i="36"/>
  <c r="I32" i="36" s="1"/>
  <c r="K76" i="42"/>
  <c r="L53" i="42"/>
  <c r="K53" i="42" s="1"/>
  <c r="L14" i="66"/>
  <c r="E38" i="8" s="1"/>
  <c r="K52" i="42"/>
  <c r="M86" i="52"/>
  <c r="L61" i="74"/>
  <c r="L71" i="74" s="1"/>
  <c r="K52" i="74"/>
  <c r="N85" i="74"/>
  <c r="N86" i="74" s="1"/>
  <c r="L39" i="8"/>
  <c r="L112" i="40"/>
  <c r="I6" i="36"/>
  <c r="I26" i="36" s="1"/>
  <c r="V52" i="42"/>
  <c r="E12" i="39" s="1"/>
  <c r="E13" i="39" s="1"/>
  <c r="M146" i="44"/>
  <c r="L70" i="48"/>
  <c r="K64" i="48"/>
  <c r="K70" i="48" s="1"/>
  <c r="L3" i="35"/>
  <c r="K64" i="52"/>
  <c r="K70" i="52" s="1"/>
  <c r="L70" i="52"/>
  <c r="K74" i="74"/>
  <c r="N145" i="40"/>
  <c r="N146" i="40" s="1"/>
  <c r="M146" i="40"/>
  <c r="L137" i="44"/>
  <c r="K137" i="44" s="1"/>
  <c r="K34" i="63"/>
  <c r="F48" i="8" s="1"/>
  <c r="N145" i="44"/>
  <c r="N146" i="44" s="1"/>
  <c r="J6" i="36"/>
  <c r="G6" i="36"/>
  <c r="F27" i="36"/>
  <c r="G13" i="36" l="1"/>
  <c r="H5" i="36" s="1"/>
  <c r="K85" i="48"/>
  <c r="E51" i="8"/>
  <c r="E52" i="8" s="1"/>
  <c r="L85" i="48"/>
  <c r="L71" i="46"/>
  <c r="K71" i="46"/>
  <c r="K85" i="42"/>
  <c r="G51" i="8"/>
  <c r="G52" i="8" s="1"/>
  <c r="K51" i="8"/>
  <c r="K52" i="8" s="1"/>
  <c r="F50" i="8"/>
  <c r="K85" i="50"/>
  <c r="F51" i="8"/>
  <c r="F52" i="8" s="1"/>
  <c r="L85" i="52"/>
  <c r="L85" i="74"/>
  <c r="L86" i="74" s="1"/>
  <c r="H50" i="8"/>
  <c r="K85" i="46"/>
  <c r="K85" i="74"/>
  <c r="G27" i="36"/>
  <c r="J27" i="36"/>
  <c r="K145" i="44"/>
  <c r="L48" i="8"/>
  <c r="K71" i="48"/>
  <c r="G51" i="43"/>
  <c r="C32" i="33"/>
  <c r="R52" i="42"/>
  <c r="K61" i="50"/>
  <c r="K71" i="50" s="1"/>
  <c r="L145" i="44"/>
  <c r="G51" i="45"/>
  <c r="R112" i="44"/>
  <c r="G31" i="33"/>
  <c r="L71" i="48"/>
  <c r="L86" i="48" s="1"/>
  <c r="L121" i="40"/>
  <c r="K112" i="40"/>
  <c r="K121" i="40" s="1"/>
  <c r="G52" i="45"/>
  <c r="R113" i="44"/>
  <c r="R53" i="42"/>
  <c r="G52" i="43"/>
  <c r="F33" i="36"/>
  <c r="K61" i="74"/>
  <c r="K71" i="74" s="1"/>
  <c r="K86" i="74" s="1"/>
  <c r="I51" i="8"/>
  <c r="I52" i="8" s="1"/>
  <c r="U5" i="6"/>
  <c r="Q5" i="6"/>
  <c r="O5" i="6"/>
  <c r="W5" i="6"/>
  <c r="M5" i="6"/>
  <c r="AA5" i="6"/>
  <c r="S5" i="6"/>
  <c r="Y5" i="6"/>
  <c r="I5" i="6"/>
  <c r="K5" i="6"/>
  <c r="G5" i="6"/>
  <c r="AC5" i="6"/>
  <c r="L71" i="50"/>
  <c r="L86" i="50" s="1"/>
  <c r="N40" i="33"/>
  <c r="H17" i="39"/>
  <c r="W4" i="6"/>
  <c r="M4" i="6"/>
  <c r="I4" i="6"/>
  <c r="E8" i="6"/>
  <c r="Q4" i="6"/>
  <c r="O4" i="6"/>
  <c r="AC4" i="6"/>
  <c r="U4" i="6"/>
  <c r="G4" i="6"/>
  <c r="K4" i="6"/>
  <c r="S4" i="6"/>
  <c r="Y4" i="6"/>
  <c r="AA4" i="6"/>
  <c r="K145" i="40"/>
  <c r="K124" i="40"/>
  <c r="K130" i="40" s="1"/>
  <c r="L130" i="40"/>
  <c r="D51" i="8"/>
  <c r="D52" i="8" s="1"/>
  <c r="L38" i="8"/>
  <c r="H51" i="8"/>
  <c r="H52" i="8" s="1"/>
  <c r="K85" i="52"/>
  <c r="D50" i="8"/>
  <c r="I25" i="36"/>
  <c r="I33" i="36" s="1"/>
  <c r="I13" i="36"/>
  <c r="L61" i="52"/>
  <c r="L71" i="52" s="1"/>
  <c r="L44" i="8"/>
  <c r="D15" i="36"/>
  <c r="F43" i="33"/>
  <c r="K61" i="42"/>
  <c r="K71" i="42" s="1"/>
  <c r="AC6" i="6"/>
  <c r="K6" i="6"/>
  <c r="G6" i="6"/>
  <c r="M6" i="6"/>
  <c r="Y6" i="6"/>
  <c r="AA6" i="6"/>
  <c r="O6" i="6"/>
  <c r="I6" i="6"/>
  <c r="Q6" i="6"/>
  <c r="U6" i="6"/>
  <c r="W6" i="6"/>
  <c r="S6" i="6"/>
  <c r="L50" i="8"/>
  <c r="L51" i="8" s="1"/>
  <c r="L52" i="8" s="1"/>
  <c r="M12" i="39"/>
  <c r="H16" i="39"/>
  <c r="K61" i="52"/>
  <c r="K71" i="52" s="1"/>
  <c r="L61" i="42"/>
  <c r="L71" i="42" s="1"/>
  <c r="L86" i="42" s="1"/>
  <c r="L121" i="44"/>
  <c r="L131" i="44" s="1"/>
  <c r="J51" i="8"/>
  <c r="J52" i="8" s="1"/>
  <c r="Y7" i="6"/>
  <c r="G7" i="6"/>
  <c r="K7" i="6"/>
  <c r="U7" i="6"/>
  <c r="W7" i="6"/>
  <c r="S7" i="6"/>
  <c r="Q7" i="6"/>
  <c r="O7" i="6"/>
  <c r="M7" i="6"/>
  <c r="I7" i="6"/>
  <c r="AA7" i="6"/>
  <c r="AC7" i="6"/>
  <c r="L85" i="46"/>
  <c r="K121" i="44"/>
  <c r="K131" i="44" s="1"/>
  <c r="K146" i="44" s="1"/>
  <c r="Z35" i="78"/>
  <c r="AA33" i="78"/>
  <c r="K86" i="48" l="1"/>
  <c r="L146" i="44"/>
  <c r="X110" i="44" s="1"/>
  <c r="E7" i="36" s="1"/>
  <c r="E27" i="36" s="1"/>
  <c r="K86" i="46"/>
  <c r="K86" i="50"/>
  <c r="X50" i="50" s="1"/>
  <c r="E10" i="36" s="1"/>
  <c r="E30" i="36" s="1"/>
  <c r="L86" i="46"/>
  <c r="X50" i="46" s="1"/>
  <c r="E8" i="36" s="1"/>
  <c r="E28" i="36" s="1"/>
  <c r="K86" i="42"/>
  <c r="X50" i="42" s="1"/>
  <c r="E6" i="36" s="1"/>
  <c r="E26" i="36" s="1"/>
  <c r="K86" i="52"/>
  <c r="X50" i="48"/>
  <c r="E9" i="36" s="1"/>
  <c r="E29" i="36" s="1"/>
  <c r="L86" i="52"/>
  <c r="X50" i="74"/>
  <c r="E12" i="36" s="1"/>
  <c r="E32" i="36" s="1"/>
  <c r="F19" i="36"/>
  <c r="H46" i="33" s="1"/>
  <c r="F20" i="36"/>
  <c r="O46" i="33" s="1"/>
  <c r="J33" i="36"/>
  <c r="K25" i="36" s="1"/>
  <c r="O43" i="33" s="1"/>
  <c r="G33" i="36"/>
  <c r="H25" i="36" s="1"/>
  <c r="H43" i="33" s="1"/>
  <c r="AA35" i="78"/>
  <c r="AB33" i="78"/>
  <c r="H50" i="33"/>
  <c r="D19" i="39"/>
  <c r="O50" i="33" s="1"/>
  <c r="H18" i="39"/>
  <c r="N39" i="33"/>
  <c r="K131" i="40"/>
  <c r="K146" i="40" s="1"/>
  <c r="L131" i="40"/>
  <c r="L146" i="40" s="1"/>
  <c r="X50" i="52" l="1"/>
  <c r="E11" i="36" s="1"/>
  <c r="E31" i="36" s="1"/>
  <c r="X110" i="40"/>
  <c r="E5" i="36" s="1"/>
  <c r="E25" i="36" s="1"/>
  <c r="E33" i="36" s="1"/>
  <c r="AC33" i="78"/>
  <c r="AC35" i="78" s="1"/>
  <c r="AB35" i="78"/>
  <c r="E13" i="36" l="1"/>
  <c r="M3" i="35" s="1"/>
  <c r="D19" i="36" l="1"/>
  <c r="F46" i="33" s="1"/>
  <c r="D20" i="36"/>
  <c r="M46" i="3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C12" authorId="0" shapeId="0" xr:uid="{20C463DD-6EFB-4BE1-B065-DF8FCAB2C2A6}">
      <text>
        <r>
          <rPr>
            <sz val="9"/>
            <color indexed="81"/>
            <rFont val="Tahoma"/>
            <family val="2"/>
          </rPr>
          <t>Inserir apenas números</t>
        </r>
      </text>
    </comment>
    <comment ref="C14" authorId="0" shapeId="0" xr:uid="{529E927A-811F-405D-A92F-CCAC9490CA8A}">
      <text>
        <r>
          <rPr>
            <sz val="9"/>
            <color indexed="81"/>
            <rFont val="Tahoma"/>
            <family val="2"/>
          </rPr>
          <t>Inserir apenas números para corresponder a um dos seguintes formatos:
(xx) xxxx-xxxx
(xx) xxxxx-xxxx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  <author>Gustavo Klinguelfus</author>
  </authors>
  <commentList>
    <comment ref="H7" authorId="0" shapeId="0" xr:uid="{67EE67F8-D333-45DF-88D5-10EDCE4943E0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Em anos</t>
        </r>
      </text>
    </comment>
    <comment ref="B111" authorId="1" shapeId="0" xr:uid="{CDEECEA1-82C2-430A-BDA0-BF7A4EBD8DD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15" authorId="1" shapeId="0" xr:uid="{CB3AED5D-445F-42BC-8F90-9EC56DE6F90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7" authorId="1" shapeId="0" xr:uid="{1F7460EF-ACAA-4D18-B1A7-052000AD8A9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31" authorId="1" shapeId="0" xr:uid="{E9B652B7-1EFB-4AA9-9148-763EC6A502E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1" authorId="1" shapeId="0" xr:uid="{39625E8A-E3F5-4BF2-ABE7-074A7FDCCE0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5" authorId="1" shapeId="0" xr:uid="{27EFF849-F03B-44FE-927A-E2C15B892FE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55" authorId="1" shapeId="0" xr:uid="{7F597B0A-668D-4330-A1CB-7211BAE0C4F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59" authorId="1" shapeId="0" xr:uid="{AC71BCB1-FAA6-45E6-B267-A6B5496E014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983AFB56-36CD-45FB-B7A2-00C559CDF563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20EAE4C6-9BAB-4C40-9DCC-0456088723B0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4" authorId="0" shapeId="0" xr:uid="{10B595D3-3336-4CDB-812C-DBB8D9C99A5B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5" authorId="0" shapeId="0" xr:uid="{28FE9895-DEEF-4FFE-A573-1580D9642CB0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6" authorId="0" shapeId="0" xr:uid="{85BF6B1C-9AFB-4939-A370-9144549AEAC8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G33" authorId="0" shapeId="0" xr:uid="{AADC32AB-2FD3-410D-95BE-DDB1E516DC49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4" authorId="0" shapeId="0" xr:uid="{92FCE30F-0D9B-44F1-97F5-0DFA1F2F64B0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5" authorId="0" shapeId="0" xr:uid="{5C147035-1990-4DEA-9D09-8444F38794DA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E03E3027-9135-4EB7-88C5-A5855F8602D9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93CE3B94-3DD3-437F-8509-D828BB8C44C4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6C718A08-7B32-4957-86E1-25A7F6CE202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3CFDD482-352E-49B3-8078-EE8250C7F18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E6BA4EBE-F856-49B6-B7A2-D7C6C1E507C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048AC8F5-6910-4F33-9AB2-29DE827B8B0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345380E6-4852-4DF4-86B4-190DCC26143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472FDA8B-B546-41CA-B0D6-22424230491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83E0F984-9D25-48C8-90DC-CACCD34D6EB4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46F7D310-A84B-454A-BE30-5643677914C8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5" authorId="0" shapeId="0" xr:uid="{60A34E55-C268-4CF4-9729-4F8135B1397F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6" authorId="0" shapeId="0" xr:uid="{00196AE1-AD1B-495B-852D-2EA583BD3754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7" authorId="0" shapeId="0" xr:uid="{562B87AB-79A6-4883-8F84-6965CFDE68DA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5" authorId="0" shapeId="0" xr:uid="{8905CC8B-1756-4866-A5EC-13A47EB56280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6" authorId="0" shapeId="0" xr:uid="{CB3299EC-4E38-4531-BB71-91F20D5B284B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7" authorId="0" shapeId="0" xr:uid="{DCB613DF-BE9A-41A2-A01E-067B4A50C562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  <author>Gustavo Klinguelfus</author>
  </authors>
  <commentList>
    <comment ref="H7" authorId="0" shapeId="0" xr:uid="{647643E9-5C38-4812-8BFB-F0065114AF1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Em anos</t>
        </r>
      </text>
    </comment>
    <comment ref="B111" authorId="1" shapeId="0" xr:uid="{00355DB7-3FDC-4461-A2BB-4FEA9649159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15" authorId="1" shapeId="0" xr:uid="{24B147FA-B7AB-4912-B231-3D9EDF06A88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7" authorId="1" shapeId="0" xr:uid="{4CB93756-E8AF-4C94-99ED-4D47C643168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31" authorId="1" shapeId="0" xr:uid="{DE1E98CB-0E11-4918-926C-3CB47233142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1" authorId="1" shapeId="0" xr:uid="{703B02D7-D096-4623-823F-C7EE14229BD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5" authorId="1" shapeId="0" xr:uid="{12C827AC-71B3-4CBF-83D4-5C21C0AE5DB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55" authorId="1" shapeId="0" xr:uid="{4CBD95BB-F5B8-4992-B8F9-5B88C013AAB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59" authorId="1" shapeId="0" xr:uid="{31EA873D-5601-402C-8CD1-2715BC3F54A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3D1D12F0-3F98-4FC9-A8B2-A264B652301F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F5C55DD2-FBCE-45A7-BB66-56CF215B6C0A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5" authorId="0" shapeId="0" xr:uid="{A08DF8CE-263F-4BC2-8DC1-26820167BC66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6" authorId="0" shapeId="0" xr:uid="{BBAD0394-C120-4B2C-946D-23BAB4B1420B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7" authorId="0" shapeId="0" xr:uid="{7B396B3F-54F4-4413-8CF6-4B1523C2D4B7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5" authorId="0" shapeId="0" xr:uid="{93E96F19-F8E3-434B-9589-E149FA3E83B9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6" authorId="0" shapeId="0" xr:uid="{4E5E2EE7-20F6-484E-84D9-278AC4550A23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7" authorId="0" shapeId="0" xr:uid="{2AF96C34-A59A-409D-951A-55D9AD1654EE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8FD12BD2-8100-4904-8607-649B42E3D04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10C14CA6-C6F0-451E-8813-0646F697A87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50873E5B-BC09-4FDC-987A-508B638C24F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18B2F52A-2063-40C5-8AA1-341C120DFBB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75E70BC3-E17A-4B3B-A7A5-A583B3A23A2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D670BA3D-3B96-469B-989E-E37B1B7EFF0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588C9179-7942-4831-9236-CDE8F8008C6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8AB4C4AA-CF5E-4ADB-860F-0F581016AA7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U22" authorId="0" shapeId="0" xr:uid="{3D268F7E-9602-423D-9895-D66064C6060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22" authorId="0" shapeId="0" xr:uid="{77A18C04-20C3-410B-B1E0-974D8AC1815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22" authorId="0" shapeId="0" xr:uid="{1DA76F78-C573-4761-88B5-CE6A32B2705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22" authorId="0" shapeId="0" xr:uid="{02828842-59C7-446A-BB47-D77ACE9AB5E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22" authorId="0" shapeId="0" xr:uid="{6F80D875-7453-4879-98DE-A64F787F4D5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33" authorId="0" shapeId="0" xr:uid="{49D0F39C-0E3B-4EC5-9026-52237E89516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33" authorId="0" shapeId="0" xr:uid="{71D21E40-4925-4BAE-B3EF-CC6CBEBAC496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33" authorId="0" shapeId="0" xr:uid="{73D03FC3-8F2D-4FEC-8870-23BF294F10F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33" authorId="0" shapeId="0" xr:uid="{4701546A-E99F-4C27-AF8A-EBE4B93BB41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33" authorId="0" shapeId="0" xr:uid="{52A0E664-21D9-4136-8D57-2B52BC62D59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44" authorId="0" shapeId="0" xr:uid="{9DEA355E-31AB-4970-B905-F7837D19574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44" authorId="0" shapeId="0" xr:uid="{DB8459D4-3E09-43E4-98D6-6417DF94412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44" authorId="0" shapeId="0" xr:uid="{D81350B4-CDB9-40BE-A37A-55564D4696F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44" authorId="0" shapeId="0" xr:uid="{96B5F9AF-75C0-475B-9DBA-76B3BF96BF2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44" authorId="0" shapeId="0" xr:uid="{87124AC8-7EB8-460B-916B-1ABDDB0C7D7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55" authorId="0" shapeId="0" xr:uid="{FB79D975-1C2D-4850-A6D8-0079C0A7DC1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55" authorId="0" shapeId="0" xr:uid="{D0EF739C-BFBF-4C24-9CDC-60F18F9F08F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55" authorId="0" shapeId="0" xr:uid="{6429FE8D-1AFB-4DF2-BC6E-58525E117C8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55" authorId="0" shapeId="0" xr:uid="{3534C60D-B561-400C-B321-582F57E60DA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55" authorId="0" shapeId="0" xr:uid="{F8D83788-EFB5-4D09-88A2-1D08BC4FB656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H60" authorId="0" shapeId="0" xr:uid="{094D9409-68D8-4687-B0B5-FC593FDD14E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66" authorId="0" shapeId="0" xr:uid="{9048930F-8667-41AE-B5D1-998F6C7C97F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66" authorId="0" shapeId="0" xr:uid="{7C2E8C07-D3CE-42A6-9A47-545C104D8BB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66" authorId="0" shapeId="0" xr:uid="{650EA0C1-C6A2-4DD5-A24C-E73E7C33E6E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66" authorId="0" shapeId="0" xr:uid="{03B0FF7F-E01E-4C0B-9556-7A4CF36AF806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66" authorId="0" shapeId="0" xr:uid="{0F07BEE9-F723-4717-9900-8C8AC7685D0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77" authorId="0" shapeId="0" xr:uid="{396BF5B0-5275-4E72-B52F-5E219B9D41D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77" authorId="0" shapeId="0" xr:uid="{0B250F0F-E1B0-4EE9-9C7E-375678CE7FC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77" authorId="0" shapeId="0" xr:uid="{987F321C-0908-4CFE-A943-D4ACE3A7372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77" authorId="0" shapeId="0" xr:uid="{864EB1E0-0DFE-4241-A828-19D8983AF9E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77" authorId="0" shapeId="0" xr:uid="{6A8866DB-FA08-435C-BB05-230FD80489D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88" authorId="0" shapeId="0" xr:uid="{36C19E71-4B65-4880-8A27-A55A07E667E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88" authorId="0" shapeId="0" xr:uid="{2F6AE086-5763-427B-B04A-EBB812A32E6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88" authorId="0" shapeId="0" xr:uid="{CCA5BAED-8140-4A1F-BA1D-A4C6F1D1242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88" authorId="0" shapeId="0" xr:uid="{2274BC2B-E560-4F4F-90D7-84B5A8EF243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88" authorId="0" shapeId="0" xr:uid="{7A4AC71C-EFA4-4338-94C5-1339FB4D806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99" authorId="0" shapeId="0" xr:uid="{F6CF19C1-143A-4098-ABC7-A1D427DDF2F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99" authorId="0" shapeId="0" xr:uid="{27628632-B79F-4188-BA0F-A146DE28D65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99" authorId="0" shapeId="0" xr:uid="{42924055-7F3E-4AE2-9FA7-A86A348A87B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99" authorId="0" shapeId="0" xr:uid="{426328B2-5183-4CAB-A50E-ACF42AD8D51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99" authorId="0" shapeId="0" xr:uid="{EB86A926-C497-451F-A71D-AB9B8600924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10" authorId="0" shapeId="0" xr:uid="{FCD20EEA-4A3C-4D7C-87BF-0EF23C0A6D0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10" authorId="0" shapeId="0" xr:uid="{0A09CB70-CDCC-43A0-97F6-5D3B4623FDA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10" authorId="0" shapeId="0" xr:uid="{563D6070-1439-4850-AF62-C88E6BBD2F4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10" authorId="0" shapeId="0" xr:uid="{8F104F9F-521D-4341-8842-1A3BA08A1E9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10" authorId="0" shapeId="0" xr:uid="{144C6E1F-BB2F-4EB8-9E3C-D012C2FF72D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21" authorId="0" shapeId="0" xr:uid="{C8D6E373-6BE3-4F7E-9EF4-9F6A1F3ECEE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21" authorId="0" shapeId="0" xr:uid="{9DBC3753-81D3-4F9B-B617-688EA489C1C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21" authorId="0" shapeId="0" xr:uid="{6ECBA5F7-9276-4D9E-9F69-52EA11F85FB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21" authorId="0" shapeId="0" xr:uid="{6D93C825-AA47-4E90-9995-C58E8810EDB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32" authorId="0" shapeId="0" xr:uid="{DF8158FC-5543-4F1F-B784-53AF69A2897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43" authorId="0" shapeId="0" xr:uid="{B931981F-833B-4AAE-B53E-4144AED0171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C43FBA93-725B-4BFC-BBF1-930C3306F8FB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8590CA9B-1EFD-4A1B-8DAA-691DF5428D26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ABD090A3-48FB-4BC9-BD4D-E6536B97FE4A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2DEA708B-5BB4-415D-BF00-7CFB94539B47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CF5776E4-9260-43FD-B6AF-36D6572E3921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1" authorId="0" shapeId="0" xr:uid="{92F68AC0-3D92-49AC-A76E-540970CABA12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2" authorId="0" shapeId="0" xr:uid="{42EAFA1F-4A7F-48F9-8946-F76C6C99E952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3" authorId="0" shapeId="0" xr:uid="{1933F42F-BC95-4AF6-8A2D-9AC66350DCEB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12CB33B1-91FA-4536-AB64-AD3D9114901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9939DB17-B2D8-4C62-975B-5C358D60598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034D5457-E75F-4CC9-8E11-9971639233D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3F1B7514-E7C1-48E7-9BD9-1B9E712CBA8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451C51B7-6766-4F2C-93F0-F7416DF6E04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FE6F4348-C732-473D-8B81-6D0F7CC7694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3EA7B8B0-8DD9-4ED2-A210-17F383EF380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1BEB41C7-4CA3-40AC-9310-88EDDD92286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64CA9A28-7DCD-41B6-890A-C6558387E41E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B5D6B221-C9DB-491B-A606-559078CEEC0C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N17" authorId="0" shapeId="0" xr:uid="{525CCA07-43FE-4689-824B-BAE3DC34C559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  <comment ref="N18" authorId="0" shapeId="0" xr:uid="{577CA224-F2C0-4E4D-B880-1476310301ED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  <comment ref="N19" authorId="0" shapeId="0" xr:uid="{88B2A965-5F9E-4AD2-9B3E-591E7AFABF6E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56FC2231-32AA-4A6F-A2D4-84C2C9E321B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673F2DB6-191E-4EDF-86C0-6241B4C1C91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29982C0D-DD49-4A0E-9EB3-2C22B2CEFFA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F3525696-D3C9-4576-A3B0-5BA5C9856B2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26D8DA89-E7EB-4C7E-84DD-7D17FB4F778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C12B57C4-911C-4BD9-982D-FDF0470966C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5C44C73F-D8B8-4E1B-BAC9-40E7AE67966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61E596E9-75F8-4E71-9B14-108C853F78A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A46279AA-A1D7-406A-90B2-839423D067E8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0FA7049A-7523-422C-A925-B13AE71E5642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0335BF57-480A-4CE9-BC8D-921565A51590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790F856C-85B4-45AB-AAD3-8812DD1629A3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0F844892-BCFF-44BE-97BA-EF1B705C5858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G33" authorId="0" shapeId="0" xr:uid="{B0F5F0F0-5034-4C33-ACD6-47E1F0BDCC77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4" authorId="0" shapeId="0" xr:uid="{D4FA9CB6-2503-494F-828D-1D9368AFA4D8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5" authorId="0" shapeId="0" xr:uid="{49314808-B67D-4C26-B8CD-F90B2D5D0E5C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028A40DD-A169-4FF0-B213-3ACF8B9BA44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6479AB9C-EFD5-4618-855F-196F5DD4232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40DAAA50-422E-4CC7-A10D-A41462EA1B7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9FA05E06-A20B-489A-B75A-43786765A32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1DACFD89-B9EE-4F1C-9F42-54269E87AA9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602FEF43-2D40-429F-9764-3C34F2E535B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8DF9BBDB-6D6D-4EDB-88D7-FAD096D1F21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60033A6A-2405-4622-9F1B-4C496719C5E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CB7BCDD6-66EA-41C7-A983-20A06EAFF698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3C48B91B-7512-48C4-B3A1-DAA071DDE95D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Kauanne Leite</author>
  </authors>
  <commentList>
    <comment ref="D14" authorId="0" shapeId="0" xr:uid="{3DCCCBFE-EFA3-48A1-B7A6-2F6A7D2ED839}">
      <text>
        <r>
          <rPr>
            <b/>
            <sz val="9"/>
            <color indexed="81"/>
            <rFont val="Segoe UI"/>
            <charset val="1"/>
          </rPr>
          <t>Equatorial:
O custo com “marketing e divulgação” não poderá ser maior do que 5% (cinco por cento) do custo total com recursos do PEE DA EQUATORIAL ENERGIA GOIÁS da PROPOSTA DE PROJETO.</t>
        </r>
      </text>
    </comment>
    <comment ref="D19" authorId="0" shapeId="0" xr:uid="{45DEEEF7-D6B3-4372-A74D-8D636382A446}">
      <text>
        <r>
          <rPr>
            <b/>
            <sz val="9"/>
            <color indexed="81"/>
            <rFont val="Segoe UI"/>
            <charset val="1"/>
          </rPr>
          <t>Equatorial:
O custo de “outros custos indiretos” deverá ser 5% (cinco por cento) do custo total com recursos do PEE EQUATORIAL ENERGIA GOIÁS da PROPOSTA DE PROJETO.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2" authorId="0" shapeId="0" xr:uid="{D8074BB7-D719-4643-B8EA-8C3E25AC12F8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3" authorId="0" shapeId="0" xr:uid="{8DAF03FD-E516-41B2-A175-822CEDD45981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4" authorId="0" shapeId="0" xr:uid="{8C69F312-0025-4533-B360-4696CBFCA9E1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29" authorId="0" shapeId="0" xr:uid="{DD15D494-770B-4A09-89FD-77991EA46074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0" authorId="0" shapeId="0" xr:uid="{49F2AB71-A713-4E0D-8828-6C9C15C42CE5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1" authorId="0" shapeId="0" xr:uid="{08A90041-3F1B-4B25-808C-2DC0E949021A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01343D32-18BA-4261-8226-4D1DA7D3CAB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FE9D14A9-1755-47CB-9A77-8AE45B60FEC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E5DB9BBC-118C-429F-BEC3-105A18A3D9F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9E6D529B-1244-4122-B91D-6D8148D4AF3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3AAF66B4-C621-4905-B9F8-C7F52987635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7656FC66-41D2-44DF-8DDA-395F7B74E44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1175DF6A-4172-46AF-AC77-8E0064552B2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986C384A-3648-46F2-85AC-5E35B285341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9630BEB7-D882-4AE8-A80A-9737E89C1D2C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81C1968C-9D92-4468-B644-B212C29374B8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DFE5A4EF-1BDC-404F-B5F2-E21C79317632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472490CC-B863-4555-BA28-F5429BBF4718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DCF700DE-D79C-432A-ACB5-354AC1344D7C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C19" authorId="0" shapeId="0" xr:uid="{8F5F959D-C16D-49B7-A222-F8F2A65E08E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0" authorId="0" shapeId="0" xr:uid="{88BDAB10-5FB8-47B8-ACE8-B6FC35C7DB8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  <comment ref="C21" authorId="0" shapeId="0" xr:uid="{EDC273A9-71BF-4A18-8F9F-73AE6E00DF7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2" authorId="0" shapeId="0" xr:uid="{E000CE1E-17CB-4578-9C7B-9A972B25131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3" authorId="0" shapeId="0" xr:uid="{621A0DFE-E8BB-442F-BC5E-8AAA74453D0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  <comment ref="C24" authorId="0" shapeId="0" xr:uid="{D1637505-06B6-49A3-9AF6-93ADE6058C0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5" authorId="0" shapeId="0" xr:uid="{C7298EE7-E9C8-4AF0-889A-F99EB86FB0A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2" authorId="0" shapeId="0" xr:uid="{C8BE27FE-FB83-4FFE-B175-3C40ED55EC4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6" authorId="0" shapeId="0" xr:uid="{D3B2A092-2616-48F8-86A3-F7F094E1741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7" authorId="0" shapeId="0" xr:uid="{05C36BAE-A9B0-4906-84AB-C32C46703DF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1" authorId="0" shapeId="0" xr:uid="{0EFD90BE-5A72-4F2F-BB04-BEECD6AD1E5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8" authorId="0" shapeId="0" xr:uid="{4FECC166-FFA1-499E-BDB1-2196C4568C3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2" authorId="0" shapeId="0" xr:uid="{F96107F2-CFB3-4A90-A2EE-519BC7845D4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39" authorId="0" shapeId="0" xr:uid="{337DD759-8D5A-4E3B-9D14-2F8348A51AE1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3" authorId="0" shapeId="0" xr:uid="{60737BA5-0BE2-4F82-9E7B-A213BECABD5A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0" authorId="0" shapeId="0" xr:uid="{39C875CF-B889-4B9F-949B-BED44B27F6DB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64" authorId="0" shapeId="0" xr:uid="{46044291-77DC-4B38-8DB1-1FF225DA8912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1A95F1E4-4404-424D-9E95-601BDBD3FCC6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4B7CB7BF-53A1-48BB-8D28-EA7C7FD9868E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02" authorId="0" shapeId="0" xr:uid="{979092CC-2812-4124-B6FE-FCBA66745439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06" authorId="0" shapeId="0" xr:uid="{C97A487C-1369-4D12-AE80-8E0825C2D0AD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3" authorId="0" shapeId="0" xr:uid="{54FBDC6E-AF11-4E1D-9232-B5E6743ACB14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27" authorId="0" shapeId="0" xr:uid="{E5D85ECD-C54D-4D2A-9774-CB15A64DBBF3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4" authorId="0" shapeId="0" xr:uid="{ED7A13CE-75CC-4E10-B38A-E5BAB6CF85B1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8" authorId="0" shapeId="0" xr:uid="{3854E9E1-EB66-4984-997B-122E50675504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I9" authorId="0" shapeId="0" xr:uid="{7F196AF0-FCC5-4325-B613-E5B1DBCC4BED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61" authorId="0" shapeId="0" xr:uid="{357B18E9-21DF-44ED-9380-5F91C661855F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14" authorId="0" shapeId="0" xr:uid="{3A8111C6-1233-46AC-82A6-940EB4B4F77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36" authorId="0" shapeId="0" xr:uid="{DF9D5954-A8FC-4FFA-801E-DC862845CCA8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59" authorId="0" shapeId="0" xr:uid="{0E49BA60-8F77-46F0-B141-1AEDA63CA4E5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11" authorId="0" shapeId="0" xr:uid="{F087CC23-D1E4-49C2-B5B2-2ED920401E88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64" authorId="0" shapeId="0" xr:uid="{0330EDB6-AEAD-48E6-ABD7-F4F6531453E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86" authorId="0" shapeId="0" xr:uid="{F87E647C-9DB4-4017-A968-CB70645C1CC3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09" authorId="0" shapeId="0" xr:uid="{D85D49A7-FF55-4370-A915-A22C5EA364A5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21" authorId="0" shapeId="0" xr:uid="{BF1C90C1-86BC-41C3-8AF0-9F42B4518488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34" authorId="0" shapeId="0" xr:uid="{D5E900F6-E31F-4518-BE27-7BC95BEF72C1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56" authorId="0" shapeId="0" xr:uid="{1DDE0F68-3434-40D3-85E6-1E356BE0D18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79" authorId="0" shapeId="0" xr:uid="{EF761FBF-064C-4AAA-ADE3-71AACC70F60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01" authorId="0" shapeId="0" xr:uid="{507FAF1B-C0DB-417E-AA87-B414373799FE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24" authorId="0" shapeId="0" xr:uid="{3DE43057-D4CA-404D-AEC3-472212692CF8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B447" authorId="0" shapeId="0" xr:uid="{302A695E-32AF-4979-830F-07EC5F973CE4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51" authorId="0" shapeId="0" xr:uid="{B9705A1B-ABCE-4491-8E0E-60E922CD04B4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I9" authorId="0" shapeId="0" xr:uid="{C7FA0CAB-72FE-4E16-B0B5-C19A0AAF21D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62" authorId="0" shapeId="0" xr:uid="{43FCC8E1-F8E0-4AC2-9889-87476B62288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17" authorId="0" shapeId="0" xr:uid="{A79043C5-DAB9-447C-8F3C-CB90C2A5F3A8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40" authorId="0" shapeId="0" xr:uid="{1C373868-FB5B-4FC3-BA3E-C52979EBECAD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65" authorId="0" shapeId="0" xr:uid="{D74E051D-0E7D-464E-948F-C29E04DEF64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18" authorId="0" shapeId="0" xr:uid="{B680D91B-1F90-45F7-8FF0-C58FB70E173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73" authorId="0" shapeId="0" xr:uid="{7C93130C-1EA9-42C9-AC8A-7B7F51F2D49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96" authorId="0" shapeId="0" xr:uid="{6F042F34-369D-46B5-9478-E0CEF7D82798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21" authorId="0" shapeId="0" xr:uid="{2908FAE0-C3F2-470A-943B-81A7031FE145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34" authorId="0" shapeId="0" xr:uid="{E46927CA-EC5A-4126-8766-FED220D73AA8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49" authorId="0" shapeId="0" xr:uid="{05986A1B-5C61-4B20-9334-24CDDE0863D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72" authorId="0" shapeId="0" xr:uid="{E2D87FE2-C809-483F-BCB1-BE55B00079C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97" authorId="0" shapeId="0" xr:uid="{171C9058-63EA-4EEA-A6D2-EFB493D3EBF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20" authorId="0" shapeId="0" xr:uid="{FF2BCEC4-574B-44D6-BE55-41C42532A137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45" authorId="0" shapeId="0" xr:uid="{6C6ADDE0-D770-4680-A9A1-6C89EFB66130}">
      <text>
        <r>
          <rPr>
            <sz val="9"/>
            <color indexed="81"/>
            <rFont val="Tahoma"/>
            <family val="2"/>
          </rPr>
          <t>Coeficiente de variação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7" authorId="0" shapeId="0" xr:uid="{7520A520-08DB-4829-BBBA-F18B0ABC129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1" authorId="0" shapeId="0" xr:uid="{F6DFF7B8-BF3F-451D-BC38-158BC2CC1FD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38" authorId="0" shapeId="0" xr:uid="{38EDDB99-5853-4B3F-B8D3-C320AA52561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2" authorId="0" shapeId="0" xr:uid="{87035087-6E4B-49C6-B754-186F8B766EC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sharedStrings.xml><?xml version="1.0" encoding="utf-8"?>
<sst xmlns="http://schemas.openxmlformats.org/spreadsheetml/2006/main" count="6392" uniqueCount="1394">
  <si>
    <t>Total</t>
  </si>
  <si>
    <t>Tipo de Custo</t>
  </si>
  <si>
    <t>R$</t>
  </si>
  <si>
    <t>%</t>
  </si>
  <si>
    <t>Recursos de Terceiros</t>
  </si>
  <si>
    <t>Recursos do Consumidor</t>
  </si>
  <si>
    <t>Custos Diretos</t>
  </si>
  <si>
    <t>Previsto</t>
  </si>
  <si>
    <t>Mão de Obra de Terceiros</t>
  </si>
  <si>
    <t>Transporte</t>
  </si>
  <si>
    <t>Custos Indiretos</t>
  </si>
  <si>
    <t>Administração Própria</t>
  </si>
  <si>
    <t>Auditoria Contábil Financeira</t>
  </si>
  <si>
    <t>Descarte de Materiais</t>
  </si>
  <si>
    <t>Medição &amp; Verificação</t>
  </si>
  <si>
    <t>Outros custos indiretos</t>
  </si>
  <si>
    <t>Quantidade</t>
  </si>
  <si>
    <t>Valor total (R$)</t>
  </si>
  <si>
    <t>Profissional</t>
  </si>
  <si>
    <t>R$/h</t>
  </si>
  <si>
    <t>Total de horas</t>
  </si>
  <si>
    <t>Origem / Destino</t>
  </si>
  <si>
    <t>Distância em km</t>
  </si>
  <si>
    <t>No. de viajantes</t>
  </si>
  <si>
    <t>Custo do deslocamento (discriminar)</t>
  </si>
  <si>
    <t>Custo total do deslocamento</t>
  </si>
  <si>
    <t>Custos de hospedagem e alimentação</t>
  </si>
  <si>
    <t>Valor da diária</t>
  </si>
  <si>
    <t>Número de diárias por viajante</t>
  </si>
  <si>
    <t>Custo total de hospedagem e alimentação</t>
  </si>
  <si>
    <t>Custo total das viagens</t>
  </si>
  <si>
    <t>TOTAL</t>
  </si>
  <si>
    <t>R$/MWh</t>
  </si>
  <si>
    <t>R$/kW.ano</t>
  </si>
  <si>
    <t>CED</t>
  </si>
  <si>
    <t>EE</t>
  </si>
  <si>
    <t>CEE</t>
  </si>
  <si>
    <t>RDP</t>
  </si>
  <si>
    <t>Carro da empresa</t>
  </si>
  <si>
    <t>Administrador</t>
  </si>
  <si>
    <t xml:space="preserve">Custo do valor médio do km rodado </t>
  </si>
  <si>
    <t>Motores</t>
  </si>
  <si>
    <t>Assistente Administrativo</t>
  </si>
  <si>
    <t xml:space="preserve">Total de serviços </t>
  </si>
  <si>
    <t>1. Identificação do Projeto</t>
  </si>
  <si>
    <t>Concessionária:</t>
  </si>
  <si>
    <t>Nome do Projeto:</t>
  </si>
  <si>
    <t>Responsável:</t>
  </si>
  <si>
    <t>Telefone:</t>
  </si>
  <si>
    <t>E-mail:</t>
  </si>
  <si>
    <t>Taxa de Desconto i:</t>
  </si>
  <si>
    <t>2. Identificação do Consumidor</t>
  </si>
  <si>
    <t>Nome:</t>
  </si>
  <si>
    <t>Endereço:</t>
  </si>
  <si>
    <t>CNPJ:</t>
  </si>
  <si>
    <t>Subgrupo Tarifário:</t>
  </si>
  <si>
    <t xml:space="preserve">CEE = </t>
  </si>
  <si>
    <t>CED =</t>
  </si>
  <si>
    <t>Ö</t>
  </si>
  <si>
    <t>R E S U M O:</t>
  </si>
  <si>
    <t>O presente projeto preve ações no(s) seguinte(s) uso(s) final(is):</t>
  </si>
  <si>
    <t>Iluminação</t>
  </si>
  <si>
    <t>Refrigeração</t>
  </si>
  <si>
    <t>A4 - 2,3 kV a 25 kV</t>
  </si>
  <si>
    <t>B1 - Residencial</t>
  </si>
  <si>
    <t>FCP</t>
  </si>
  <si>
    <t xml:space="preserve">Técnico </t>
  </si>
  <si>
    <t>Energia Economizada (MWh/ano)</t>
  </si>
  <si>
    <t>FS</t>
  </si>
  <si>
    <t>NBP</t>
  </si>
  <si>
    <t>T</t>
  </si>
  <si>
    <t>NC</t>
  </si>
  <si>
    <t>PC</t>
  </si>
  <si>
    <t>V</t>
  </si>
  <si>
    <t>NR</t>
  </si>
  <si>
    <t>VR</t>
  </si>
  <si>
    <t>EF</t>
  </si>
  <si>
    <t>FC</t>
  </si>
  <si>
    <t>PAC</t>
  </si>
  <si>
    <t>PEM</t>
  </si>
  <si>
    <t>AC</t>
  </si>
  <si>
    <t>Número mínimo de reservatórios com apoio elétrico</t>
  </si>
  <si>
    <t>Valores de CEE e CED:</t>
  </si>
  <si>
    <t>Redução de Demanda na Ponta (kW)</t>
  </si>
  <si>
    <t>Fator de Carga</t>
  </si>
  <si>
    <t>LP</t>
  </si>
  <si>
    <t>LE</t>
  </si>
  <si>
    <t>LE1</t>
  </si>
  <si>
    <t>LE2</t>
  </si>
  <si>
    <t>LE3</t>
  </si>
  <si>
    <t>LE4</t>
  </si>
  <si>
    <t>Ano</t>
  </si>
  <si>
    <t>Vigência</t>
  </si>
  <si>
    <t>Resolução</t>
  </si>
  <si>
    <t>De</t>
  </si>
  <si>
    <t>Até</t>
  </si>
  <si>
    <t>Fator de Carga:</t>
  </si>
  <si>
    <t>Fator CEE</t>
  </si>
  <si>
    <t>Fator CED</t>
  </si>
  <si>
    <t>Tabela de Subgrupo Tarifário</t>
  </si>
  <si>
    <t>Tabela de Tipo de Projeto</t>
  </si>
  <si>
    <t xml:space="preserve">As linhas destacadas referem-se a valores de fator de carga atípicos, devendo, </t>
  </si>
  <si>
    <t xml:space="preserve">portanto, quando utilizados pela concessionária/permissionária, </t>
  </si>
  <si>
    <t>serem apresentadas as devidas justificativas</t>
  </si>
  <si>
    <t>Unidade Consumidora (UC) :</t>
  </si>
  <si>
    <t>Total de serviços menos Auditoria</t>
  </si>
  <si>
    <t>Custo Contábil - Por Uso Final</t>
  </si>
  <si>
    <t>Fiscalização, Diagnóstico, Medições e Implementação do projeto</t>
  </si>
  <si>
    <t>Objetivo</t>
  </si>
  <si>
    <t>N.º 01</t>
  </si>
  <si>
    <t>N.º 02</t>
  </si>
  <si>
    <t>N.º 03</t>
  </si>
  <si>
    <t>N.º 04</t>
  </si>
  <si>
    <t>N.º 05</t>
  </si>
  <si>
    <t>N.º 06</t>
  </si>
  <si>
    <t>N.º 07</t>
  </si>
  <si>
    <t>N.º 08</t>
  </si>
  <si>
    <t>N.º 09</t>
  </si>
  <si>
    <t>N.º 10</t>
  </si>
  <si>
    <t>N.º 11</t>
  </si>
  <si>
    <t>N.º 12</t>
  </si>
  <si>
    <t>A3a - 30 a 44 kV</t>
  </si>
  <si>
    <t>A3 - 69 kV</t>
  </si>
  <si>
    <t>A2 - 88 a 138 kV</t>
  </si>
  <si>
    <t>Código</t>
  </si>
  <si>
    <t>Subgrupo</t>
  </si>
  <si>
    <t>Código 2</t>
  </si>
  <si>
    <t>Código 1</t>
  </si>
  <si>
    <t>Anos</t>
  </si>
  <si>
    <t>Tabela de Fator de Carga para k=0,15</t>
  </si>
  <si>
    <t>Número de chuveiros por unidade consumidora</t>
  </si>
  <si>
    <t>Ano de Tarifa:</t>
  </si>
  <si>
    <t>Informações</t>
  </si>
  <si>
    <t>1) Deverão ser preenchidas apenas as células com fundo branco</t>
  </si>
  <si>
    <t>Outros</t>
  </si>
  <si>
    <t>Equipamentos Hospitalares</t>
  </si>
  <si>
    <t>Equip. Hospitalares</t>
  </si>
  <si>
    <t>o</t>
  </si>
  <si>
    <t>þ</t>
  </si>
  <si>
    <t>NB</t>
  </si>
  <si>
    <t>Mão de Obra Própria (Concessionária)</t>
  </si>
  <si>
    <t>LIMITADORES</t>
  </si>
  <si>
    <t>Materiais e Equipamentos</t>
  </si>
  <si>
    <t>Limites</t>
  </si>
  <si>
    <t>Calculado</t>
  </si>
  <si>
    <t>Custo Total do Projeto</t>
  </si>
  <si>
    <t>Cidade do Projeto:</t>
  </si>
  <si>
    <t>Tipo do projeto:</t>
  </si>
  <si>
    <t>Energia</t>
  </si>
  <si>
    <t>Modalidade</t>
  </si>
  <si>
    <t>B2 - Rural</t>
  </si>
  <si>
    <t>B3 - Demais Classes</t>
  </si>
  <si>
    <t>Tabela de Tarifas</t>
  </si>
  <si>
    <t>Convencional</t>
  </si>
  <si>
    <t>Modalidade Tarifária:</t>
  </si>
  <si>
    <t>Código 3</t>
  </si>
  <si>
    <t>CEFP</t>
  </si>
  <si>
    <t>CEP</t>
  </si>
  <si>
    <t>CDFP</t>
  </si>
  <si>
    <t>CDP</t>
  </si>
  <si>
    <t>Economia mensal aproximada</t>
  </si>
  <si>
    <t>Consumidor Livre</t>
  </si>
  <si>
    <t>A1 - ≥ 230 kV</t>
  </si>
  <si>
    <t>Nº de parcelas p/ recuperação do 
investimento</t>
  </si>
  <si>
    <t>SELECIONE A CIDADE</t>
  </si>
  <si>
    <t>DIVERSAS CIDADES</t>
  </si>
  <si>
    <t>Tarifa Branca</t>
  </si>
  <si>
    <t>Tarifa Azul</t>
  </si>
  <si>
    <t>Tarifa Verde</t>
  </si>
  <si>
    <t>Tipo de empresa</t>
  </si>
  <si>
    <t>Micro ou Pequena Empresa</t>
  </si>
  <si>
    <t>Outras Empresas</t>
  </si>
  <si>
    <t>Tipo de empresa:</t>
  </si>
  <si>
    <t>3) Serão considerados 22 dias úteis por mês e 4 semanas por mês.</t>
  </si>
  <si>
    <t>4) Para 12 meses/ano de funcionamento serão consideradas 52 semanas/ano</t>
  </si>
  <si>
    <t>Marketing (Divulgação)</t>
  </si>
  <si>
    <t>Elaboração do Projeto (pré-diagnóstico e diagnóstico)</t>
  </si>
  <si>
    <t>Treinamento e Capacitação</t>
  </si>
  <si>
    <t>Outros custos diretos</t>
  </si>
  <si>
    <t>B2 - Cooperativa</t>
  </si>
  <si>
    <t>B2 - Irrigação</t>
  </si>
  <si>
    <t>B4 - IP</t>
  </si>
  <si>
    <t>LEp</t>
  </si>
  <si>
    <t>LEfp</t>
  </si>
  <si>
    <t>C1</t>
  </si>
  <si>
    <t>C2</t>
  </si>
  <si>
    <t>Cp</t>
  </si>
  <si>
    <t>Cfp</t>
  </si>
  <si>
    <t>Cálculo de Custo Evitado</t>
  </si>
  <si>
    <t>Demanda (TUSD)</t>
  </si>
  <si>
    <t>Energia (TE)</t>
  </si>
  <si>
    <t>SELECIONE O ANO</t>
  </si>
  <si>
    <t>Selecione o Tipo de Projeto</t>
  </si>
  <si>
    <t>Selecione o Tipo de empresa</t>
  </si>
  <si>
    <t>Selecione a Tarifa</t>
  </si>
  <si>
    <t>Selecione o Subgrupo</t>
  </si>
  <si>
    <t>Bandeira Verde</t>
  </si>
  <si>
    <t xml:space="preserve">Demanda </t>
  </si>
  <si>
    <t>tusd</t>
  </si>
  <si>
    <t>te</t>
  </si>
  <si>
    <t>MWhP</t>
  </si>
  <si>
    <t>MWhFP</t>
  </si>
  <si>
    <t>Condicionamento Ambiental</t>
  </si>
  <si>
    <t>Sistema de Refrigeração</t>
  </si>
  <si>
    <t>Aquecimento Solar de Água</t>
  </si>
  <si>
    <t>Sistema de 
Refrigeração</t>
  </si>
  <si>
    <t>Aquecimento
Solar de Água</t>
  </si>
  <si>
    <t>Equipamentos 
Hospitalares</t>
  </si>
  <si>
    <t>Contrapartida Consumidor</t>
  </si>
  <si>
    <t>Contrapartida Terceiros</t>
  </si>
  <si>
    <t>Contrato de Desempenho (SIMULAÇÃO):</t>
  </si>
  <si>
    <t>RCB LIMITE</t>
  </si>
  <si>
    <t>CUSTOS TOTAIS</t>
  </si>
  <si>
    <t>ORIGEM DOS RECURSOS</t>
  </si>
  <si>
    <t>Uso final</t>
  </si>
  <si>
    <t>AVALIAÇÃO PRELIMINAR DO PROJETO
CONFORME CRITÉRIOS ANEEL</t>
  </si>
  <si>
    <t>Energia economizada</t>
  </si>
  <si>
    <t>Redução de demanda na ponta</t>
  </si>
  <si>
    <t>R$/kW</t>
  </si>
  <si>
    <r>
      <t>RCB</t>
    </r>
    <r>
      <rPr>
        <b/>
        <vertAlign val="subscript"/>
        <sz val="14"/>
        <color indexed="9"/>
        <rFont val="Calibri"/>
        <family val="2"/>
      </rPr>
      <t>PEE</t>
    </r>
  </si>
  <si>
    <r>
      <t>RCB</t>
    </r>
    <r>
      <rPr>
        <b/>
        <vertAlign val="subscript"/>
        <sz val="14"/>
        <color indexed="9"/>
        <rFont val="Calibri"/>
        <family val="2"/>
      </rPr>
      <t>total</t>
    </r>
  </si>
  <si>
    <t>Sistemas de Refrigeração</t>
  </si>
  <si>
    <r>
      <t>RCB</t>
    </r>
    <r>
      <rPr>
        <b/>
        <vertAlign val="subscript"/>
        <sz val="11"/>
        <color indexed="9"/>
        <rFont val="Calibri"/>
        <family val="2"/>
      </rPr>
      <t>PEE</t>
    </r>
  </si>
  <si>
    <r>
      <t>RCB</t>
    </r>
    <r>
      <rPr>
        <b/>
        <vertAlign val="subscript"/>
        <sz val="11"/>
        <color indexed="9"/>
        <rFont val="Calibri"/>
        <family val="2"/>
      </rPr>
      <t>TOTAL</t>
    </r>
  </si>
  <si>
    <t>EE
Energia Economizada
(MWh/ano)</t>
  </si>
  <si>
    <t>RDP
Redução de Demanda na Ponta
(kW)</t>
  </si>
  <si>
    <r>
      <t>CA</t>
    </r>
    <r>
      <rPr>
        <b/>
        <vertAlign val="subscript"/>
        <sz val="11"/>
        <color indexed="9"/>
        <rFont val="Calibri"/>
        <family val="2"/>
      </rPr>
      <t xml:space="preserve">T
</t>
    </r>
    <r>
      <rPr>
        <b/>
        <sz val="11"/>
        <color indexed="9"/>
        <rFont val="Calibri"/>
        <family val="2"/>
      </rPr>
      <t>Custo Anualizado</t>
    </r>
  </si>
  <si>
    <t>BA
Benefício Anualizado</t>
  </si>
  <si>
    <t>RCB
Por Uso Final</t>
  </si>
  <si>
    <r>
      <t>CA</t>
    </r>
    <r>
      <rPr>
        <b/>
        <vertAlign val="subscript"/>
        <sz val="11"/>
        <color indexed="9"/>
        <rFont val="Calibri"/>
        <family val="2"/>
      </rPr>
      <t xml:space="preserve">T_CONTR
</t>
    </r>
    <r>
      <rPr>
        <b/>
        <sz val="11"/>
        <color indexed="9"/>
        <rFont val="Calibri"/>
        <family val="2"/>
      </rPr>
      <t>Custo Anualizado com Contrapartida</t>
    </r>
  </si>
  <si>
    <t>Confiabilidade mínima aceitável:</t>
  </si>
  <si>
    <t>Valor padrão da distribuição normal:</t>
  </si>
  <si>
    <t>Nível de precisão aceitável:</t>
  </si>
  <si>
    <t>PERÍODO DE REFERÊNCIA</t>
  </si>
  <si>
    <t>Descrição do equipamento</t>
  </si>
  <si>
    <t>CV</t>
  </si>
  <si>
    <t>População</t>
  </si>
  <si>
    <t>Amostragem</t>
  </si>
  <si>
    <t>Preço unitário</t>
  </si>
  <si>
    <t>Terceiros</t>
  </si>
  <si>
    <t>Consumidor</t>
  </si>
  <si>
    <t>Sub total - Custos medição e verificação iluminação - Período de referência</t>
  </si>
  <si>
    <t>PERÍODO PÓS-RETROFIT</t>
  </si>
  <si>
    <t>Sub total - Custos medição e verificação iluminação - Período pós-retrofit</t>
  </si>
  <si>
    <t>Sub total - Custos medição e verificação iluminação</t>
  </si>
  <si>
    <t>Sub total - Custos medição e verificação condicionamento ambiental - Período de referência</t>
  </si>
  <si>
    <t>Sub total - Custos medição e verificação condicionamento ambiental - Período pós-retrofit</t>
  </si>
  <si>
    <t>Sub total - Custos medição e verificação condicionamento ambiental</t>
  </si>
  <si>
    <t>Sub total - Custos medição e verificação sistemas de refrigeração - Período de referência</t>
  </si>
  <si>
    <t>Sub total - Custos medição e verificação sistemas de refrigeração - Período pós-retrofit</t>
  </si>
  <si>
    <t>Sub total - Custos medição e verificação sistemas de refrigeração</t>
  </si>
  <si>
    <t>Sub total - Custos medição e verificação aquecimento solar de água - Período de referência</t>
  </si>
  <si>
    <t>Sub total - Custos medição e verificação aquecimento solar de água - Período pós-retrofit</t>
  </si>
  <si>
    <t>Sub total - Custos medição e verificação aquecimento solar de água</t>
  </si>
  <si>
    <t>Sub total - Custos medição e verificação equipamentos hospitalares - Período de referência</t>
  </si>
  <si>
    <t>Sub total - Custos medição e verificação equipamentos hospitalares - Período pós-retrofit</t>
  </si>
  <si>
    <t>Sub total - Custos medição e verificação equipamentos hospitalares</t>
  </si>
  <si>
    <t>Sub total - Custos medição e verificação outros - Período de referência</t>
  </si>
  <si>
    <t>Sub total - Custos medição e verificação outros - Período pós-retrofit</t>
  </si>
  <si>
    <t>Sub total - Custos medição e verificação outros</t>
  </si>
  <si>
    <t>Sub total - Custos descarte de equipamentos iluminação</t>
  </si>
  <si>
    <t>Sub total - Custos descarte de equipamentos condicionamento ambiental</t>
  </si>
  <si>
    <t>Sub total - Custos descarte de equipamentos sistemas de refrigeração</t>
  </si>
  <si>
    <t>Sub total - Custos descarte de equipamentos aquecimento solar de água</t>
  </si>
  <si>
    <t>Sub total - Custos descarte de equipamentos equipamentos hospitalares</t>
  </si>
  <si>
    <t>Sub total - Custos descarte de equipamentos outros</t>
  </si>
  <si>
    <t xml:space="preserve"> </t>
  </si>
  <si>
    <t>Horário de ponta:</t>
  </si>
  <si>
    <t>kWh/mês</t>
  </si>
  <si>
    <t>Horário fora de ponta:</t>
  </si>
  <si>
    <t>Total:</t>
  </si>
  <si>
    <t>Economia mensal:</t>
  </si>
  <si>
    <t>Vida útil média:</t>
  </si>
  <si>
    <t>anos</t>
  </si>
  <si>
    <t>Retorno do investimento:</t>
  </si>
  <si>
    <t>Vida útil média dos equipamentos:</t>
  </si>
  <si>
    <t>Valor financiado:</t>
  </si>
  <si>
    <t>Mínimo de parcelas para quitação:</t>
  </si>
  <si>
    <t>meses</t>
  </si>
  <si>
    <t>ao mês</t>
  </si>
  <si>
    <t>Valor a recuperar:</t>
  </si>
  <si>
    <t>Máximo de parcelas para quitação:</t>
  </si>
  <si>
    <t>MATERIAIS E EQUIPAMENTOS</t>
  </si>
  <si>
    <t>Materiais e equipamentos</t>
  </si>
  <si>
    <t>Vida útil</t>
  </si>
  <si>
    <t>Custo total</t>
  </si>
  <si>
    <t>FRC</t>
  </si>
  <si>
    <t>CA</t>
  </si>
  <si>
    <t>Acessórios</t>
  </si>
  <si>
    <t>Sub total - Materiais e equipamentos iluminação</t>
  </si>
  <si>
    <r>
      <t>CA</t>
    </r>
    <r>
      <rPr>
        <b/>
        <vertAlign val="subscript"/>
        <sz val="11"/>
        <color indexed="9"/>
        <rFont val="Calibri"/>
        <family val="2"/>
      </rPr>
      <t>T_ILUM</t>
    </r>
  </si>
  <si>
    <t>MÃO DE OBRA</t>
  </si>
  <si>
    <t>Mão de obra própria</t>
  </si>
  <si>
    <t>Mão de obra de terceiros</t>
  </si>
  <si>
    <t>Horas</t>
  </si>
  <si>
    <t>Valor da hora</t>
  </si>
  <si>
    <r>
      <t>RCB</t>
    </r>
    <r>
      <rPr>
        <vertAlign val="subscript"/>
        <sz val="11"/>
        <color indexed="8"/>
        <rFont val="Calibri"/>
        <family val="2"/>
      </rPr>
      <t>TOTAL</t>
    </r>
  </si>
  <si>
    <t>Sub total - Mão de obra de terceiros iluminação</t>
  </si>
  <si>
    <t>Sub total - Mão de obra iluminação</t>
  </si>
  <si>
    <t>TRANSPORTE E OUTROS CUSTOS DIRETOS</t>
  </si>
  <si>
    <t>Valor</t>
  </si>
  <si>
    <t>Sub total - Transporte e outros custos diretos iluminação</t>
  </si>
  <si>
    <t>Sub total - Custos diretos iluminação</t>
  </si>
  <si>
    <t>Administração própria</t>
  </si>
  <si>
    <t>Treinamento e capacitação</t>
  </si>
  <si>
    <t>Descarte de materiais</t>
  </si>
  <si>
    <t>Medição e verificação</t>
  </si>
  <si>
    <t>Sub total - Custos indiretos iluminação</t>
  </si>
  <si>
    <t>ilumin 1</t>
  </si>
  <si>
    <t>ilumin 2</t>
  </si>
  <si>
    <t>ilumin 3</t>
  </si>
  <si>
    <t>ilumin 4</t>
  </si>
  <si>
    <t>ilumin 5</t>
  </si>
  <si>
    <t>ilumin 6</t>
  </si>
  <si>
    <t>ilumin 7</t>
  </si>
  <si>
    <t>ilumin 8</t>
  </si>
  <si>
    <t>ilumin 9</t>
  </si>
  <si>
    <t>ilumin 10</t>
  </si>
  <si>
    <t>ilumin 11</t>
  </si>
  <si>
    <t>ilumin 12</t>
  </si>
  <si>
    <t>ilumin 13</t>
  </si>
  <si>
    <t>ilumin 14</t>
  </si>
  <si>
    <t>ilumin 15</t>
  </si>
  <si>
    <t>ilumin 16</t>
  </si>
  <si>
    <t>ilumin 17</t>
  </si>
  <si>
    <t>ilumin 18</t>
  </si>
  <si>
    <t>ilumin 19</t>
  </si>
  <si>
    <t>ilumin 20</t>
  </si>
  <si>
    <t>ilumin 21</t>
  </si>
  <si>
    <t>ilumin 22</t>
  </si>
  <si>
    <t>ilumin 23</t>
  </si>
  <si>
    <t>ilumin 24</t>
  </si>
  <si>
    <t>ilumin 25</t>
  </si>
  <si>
    <t>ilumin 26</t>
  </si>
  <si>
    <t>ilumin 27</t>
  </si>
  <si>
    <t>ilumin 28</t>
  </si>
  <si>
    <t>ilumin 29</t>
  </si>
  <si>
    <t>ilumin 30</t>
  </si>
  <si>
    <t>ilumin 31</t>
  </si>
  <si>
    <t>ilumin 32</t>
  </si>
  <si>
    <t>ilumin 33</t>
  </si>
  <si>
    <t>ilumin 34</t>
  </si>
  <si>
    <t>ilumin 35</t>
  </si>
  <si>
    <t>ilumin 36</t>
  </si>
  <si>
    <t>ilumin 37</t>
  </si>
  <si>
    <t>ilumin 38</t>
  </si>
  <si>
    <t>ilumin 39</t>
  </si>
  <si>
    <t>ilumin 40</t>
  </si>
  <si>
    <t>ilumin 41</t>
  </si>
  <si>
    <t>ilumin 42</t>
  </si>
  <si>
    <t>ilumin 43</t>
  </si>
  <si>
    <t>ilumin 44</t>
  </si>
  <si>
    <t>ilumin 45</t>
  </si>
  <si>
    <t>ilumin 46</t>
  </si>
  <si>
    <t>ilumin 47</t>
  </si>
  <si>
    <t>ilumin 48</t>
  </si>
  <si>
    <t>ilumin 49</t>
  </si>
  <si>
    <t>ilumin 50</t>
  </si>
  <si>
    <t>Tipo de equipamento / tecnologia</t>
  </si>
  <si>
    <t>Lâmpadas</t>
  </si>
  <si>
    <t>Potência</t>
  </si>
  <si>
    <t>W</t>
  </si>
  <si>
    <r>
      <t>pla</t>
    </r>
    <r>
      <rPr>
        <i/>
        <vertAlign val="subscript"/>
        <sz val="11"/>
        <color indexed="8"/>
        <rFont val="Calibri"/>
        <family val="2"/>
      </rPr>
      <t>i</t>
    </r>
  </si>
  <si>
    <r>
      <t>qla</t>
    </r>
    <r>
      <rPr>
        <i/>
        <vertAlign val="subscript"/>
        <sz val="11"/>
        <color indexed="8"/>
        <rFont val="Calibri"/>
        <family val="2"/>
      </rPr>
      <t>i</t>
    </r>
  </si>
  <si>
    <t>Reatores</t>
  </si>
  <si>
    <r>
      <t>pra</t>
    </r>
    <r>
      <rPr>
        <i/>
        <vertAlign val="subscript"/>
        <sz val="11"/>
        <color indexed="8"/>
        <rFont val="Calibri"/>
        <family val="2"/>
      </rPr>
      <t>i</t>
    </r>
  </si>
  <si>
    <r>
      <t>qra</t>
    </r>
    <r>
      <rPr>
        <i/>
        <vertAlign val="subscript"/>
        <sz val="11"/>
        <color indexed="8"/>
        <rFont val="Calibri"/>
        <family val="2"/>
      </rPr>
      <t>i</t>
    </r>
  </si>
  <si>
    <t>Potência instalada</t>
  </si>
  <si>
    <t>kW</t>
  </si>
  <si>
    <r>
      <t>Pa</t>
    </r>
    <r>
      <rPr>
        <i/>
        <vertAlign val="subscript"/>
        <sz val="11"/>
        <color indexed="8"/>
        <rFont val="Calibri"/>
        <family val="2"/>
      </rPr>
      <t>i</t>
    </r>
  </si>
  <si>
    <t>Tempo de utilização do sistema, em um dia</t>
  </si>
  <si>
    <t>h/dia</t>
  </si>
  <si>
    <t>Dias de utilização do sistema, em um ano</t>
  </si>
  <si>
    <t>dia/ano</t>
  </si>
  <si>
    <t>Funcionamento</t>
  </si>
  <si>
    <t>h/ano</t>
  </si>
  <si>
    <r>
      <t>ha</t>
    </r>
    <r>
      <rPr>
        <i/>
        <vertAlign val="subscript"/>
        <sz val="11"/>
        <color indexed="8"/>
        <rFont val="Calibri"/>
        <family val="2"/>
      </rPr>
      <t>i</t>
    </r>
  </si>
  <si>
    <t>Potência média na ponta</t>
  </si>
  <si>
    <r>
      <t>da</t>
    </r>
    <r>
      <rPr>
        <i/>
        <vertAlign val="subscript"/>
        <sz val="11"/>
        <color indexed="8"/>
        <rFont val="Calibri"/>
        <family val="2"/>
      </rPr>
      <t>i</t>
    </r>
  </si>
  <si>
    <t>Fator de coincidência na ponta</t>
  </si>
  <si>
    <r>
      <t>FCPa</t>
    </r>
    <r>
      <rPr>
        <i/>
        <vertAlign val="subscript"/>
        <sz val="11"/>
        <color indexed="8"/>
        <rFont val="Calibri"/>
        <family val="2"/>
      </rPr>
      <t>i</t>
    </r>
  </si>
  <si>
    <t>Energia consumida</t>
  </si>
  <si>
    <t>MWh/ano</t>
  </si>
  <si>
    <r>
      <t>Ea</t>
    </r>
    <r>
      <rPr>
        <i/>
        <vertAlign val="subscript"/>
        <sz val="11"/>
        <color indexed="8"/>
        <rFont val="Calibri"/>
        <family val="2"/>
      </rPr>
      <t>i</t>
    </r>
  </si>
  <si>
    <t>Demanda média na ponta</t>
  </si>
  <si>
    <r>
      <t>Da</t>
    </r>
    <r>
      <rPr>
        <i/>
        <vertAlign val="subscript"/>
        <sz val="11"/>
        <color indexed="8"/>
        <rFont val="Calibri"/>
        <family val="2"/>
      </rPr>
      <t>i</t>
    </r>
  </si>
  <si>
    <r>
      <t>plp</t>
    </r>
    <r>
      <rPr>
        <i/>
        <vertAlign val="subscript"/>
        <sz val="11"/>
        <color indexed="8"/>
        <rFont val="Calibri"/>
        <family val="2"/>
      </rPr>
      <t>i</t>
    </r>
  </si>
  <si>
    <r>
      <t>qlp</t>
    </r>
    <r>
      <rPr>
        <i/>
        <vertAlign val="subscript"/>
        <sz val="11"/>
        <color indexed="8"/>
        <rFont val="Calibri"/>
        <family val="2"/>
      </rPr>
      <t>i</t>
    </r>
  </si>
  <si>
    <r>
      <t>prp</t>
    </r>
    <r>
      <rPr>
        <i/>
        <vertAlign val="subscript"/>
        <sz val="11"/>
        <color indexed="8"/>
        <rFont val="Calibri"/>
        <family val="2"/>
      </rPr>
      <t>i</t>
    </r>
  </si>
  <si>
    <r>
      <t>qrp</t>
    </r>
    <r>
      <rPr>
        <i/>
        <vertAlign val="subscript"/>
        <sz val="11"/>
        <color indexed="8"/>
        <rFont val="Calibri"/>
        <family val="2"/>
      </rPr>
      <t>i</t>
    </r>
  </si>
  <si>
    <r>
      <t>Pp</t>
    </r>
    <r>
      <rPr>
        <i/>
        <vertAlign val="subscript"/>
        <sz val="11"/>
        <color indexed="8"/>
        <rFont val="Calibri"/>
        <family val="2"/>
      </rPr>
      <t>i</t>
    </r>
  </si>
  <si>
    <r>
      <t>hp</t>
    </r>
    <r>
      <rPr>
        <i/>
        <vertAlign val="subscript"/>
        <sz val="11"/>
        <color indexed="8"/>
        <rFont val="Calibri"/>
        <family val="2"/>
      </rPr>
      <t>i</t>
    </r>
  </si>
  <si>
    <r>
      <t>dp</t>
    </r>
    <r>
      <rPr>
        <i/>
        <vertAlign val="subscript"/>
        <sz val="11"/>
        <color indexed="8"/>
        <rFont val="Calibri"/>
        <family val="2"/>
      </rPr>
      <t>i</t>
    </r>
  </si>
  <si>
    <r>
      <t>FCPp</t>
    </r>
    <r>
      <rPr>
        <i/>
        <vertAlign val="subscript"/>
        <sz val="11"/>
        <color indexed="8"/>
        <rFont val="Calibri"/>
        <family val="2"/>
      </rPr>
      <t>i</t>
    </r>
  </si>
  <si>
    <r>
      <t>Ep</t>
    </r>
    <r>
      <rPr>
        <i/>
        <vertAlign val="subscript"/>
        <sz val="11"/>
        <color indexed="8"/>
        <rFont val="Calibri"/>
        <family val="2"/>
      </rPr>
      <t>i</t>
    </r>
  </si>
  <si>
    <r>
      <t>Dp</t>
    </r>
    <r>
      <rPr>
        <i/>
        <vertAlign val="subscript"/>
        <sz val="11"/>
        <color indexed="8"/>
        <rFont val="Calibri"/>
        <family val="2"/>
      </rPr>
      <t>i</t>
    </r>
  </si>
  <si>
    <r>
      <t>RDP</t>
    </r>
    <r>
      <rPr>
        <i/>
        <vertAlign val="subscript"/>
        <sz val="11"/>
        <color indexed="8"/>
        <rFont val="Calibri"/>
        <family val="2"/>
      </rPr>
      <t>i</t>
    </r>
  </si>
  <si>
    <t>Custo evitado de demanda (CED) =</t>
  </si>
  <si>
    <r>
      <t>RDP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</si>
  <si>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r>
      <t>EE</t>
    </r>
    <r>
      <rPr>
        <i/>
        <vertAlign val="subscript"/>
        <sz val="11"/>
        <color indexed="8"/>
        <rFont val="Calibri"/>
        <family val="2"/>
      </rPr>
      <t>i</t>
    </r>
  </si>
  <si>
    <t>Custo da energia evitada (CEE) =</t>
  </si>
  <si>
    <r>
      <t>EE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</si>
  <si>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r>
      <t>B</t>
    </r>
    <r>
      <rPr>
        <b/>
        <i/>
        <vertAlign val="subscript"/>
        <sz val="11"/>
        <color indexed="9"/>
        <rFont val="Calibri"/>
        <family val="2"/>
      </rPr>
      <t>ILUM</t>
    </r>
  </si>
  <si>
    <r>
      <t>qa</t>
    </r>
    <r>
      <rPr>
        <i/>
        <vertAlign val="subscript"/>
        <sz val="11"/>
        <color indexed="8"/>
        <rFont val="Calibri"/>
        <family val="2"/>
      </rPr>
      <t>i</t>
    </r>
  </si>
  <si>
    <r>
      <t>pa</t>
    </r>
    <r>
      <rPr>
        <i/>
        <vertAlign val="subscript"/>
        <sz val="11"/>
        <color indexed="8"/>
        <rFont val="Calibri"/>
        <family val="2"/>
      </rPr>
      <t>i</t>
    </r>
  </si>
  <si>
    <r>
      <t>qp</t>
    </r>
    <r>
      <rPr>
        <i/>
        <vertAlign val="subscript"/>
        <sz val="11"/>
        <color indexed="8"/>
        <rFont val="Calibri"/>
        <family val="2"/>
      </rPr>
      <t>i</t>
    </r>
  </si>
  <si>
    <r>
      <t>pp</t>
    </r>
    <r>
      <rPr>
        <i/>
        <vertAlign val="subscript"/>
        <sz val="11"/>
        <color indexed="8"/>
        <rFont val="Calibri"/>
        <family val="2"/>
      </rPr>
      <t>i</t>
    </r>
  </si>
  <si>
    <t>Dias úteis por mês de utilização do sistema na ponta</t>
  </si>
  <si>
    <t>Horas por dia de utilização do sistema na ponta</t>
  </si>
  <si>
    <t>Dias com funcionamento na ponta em um mês</t>
  </si>
  <si>
    <t>Horas com funcionamento na ponta em um dia</t>
  </si>
  <si>
    <t>Funcionamento mensal em horário de ponta</t>
  </si>
  <si>
    <t>Energia economizada mensal</t>
  </si>
  <si>
    <t>Energia utilizada em horário de ponta</t>
  </si>
  <si>
    <t>Energia utilizada em horário fora de ponta</t>
  </si>
  <si>
    <t>Sub total - Materiais e equipamentos condicionamento ambiental</t>
  </si>
  <si>
    <r>
      <t>CA</t>
    </r>
    <r>
      <rPr>
        <b/>
        <vertAlign val="subscript"/>
        <sz val="11"/>
        <color indexed="9"/>
        <rFont val="Calibri"/>
        <family val="2"/>
      </rPr>
      <t>T_COND</t>
    </r>
  </si>
  <si>
    <t>Sub total - Mão de obra de terceiros condicionamento ambiental</t>
  </si>
  <si>
    <t>Sub total - Mão de obra condicionamento ambiental</t>
  </si>
  <si>
    <t>Sub total - Transporte e outros custos diretos condicionamento ambiental</t>
  </si>
  <si>
    <t>Sub total - Custos diretos condicionamento ambiental</t>
  </si>
  <si>
    <t>Sub total - Custos indiretos condicionamento ambiental</t>
  </si>
  <si>
    <t>cond 1</t>
  </si>
  <si>
    <t>cond 2</t>
  </si>
  <si>
    <t>cond 3</t>
  </si>
  <si>
    <t>cond 4</t>
  </si>
  <si>
    <t>cond 5</t>
  </si>
  <si>
    <t>cond 6</t>
  </si>
  <si>
    <t>cond 7</t>
  </si>
  <si>
    <t>cond 8</t>
  </si>
  <si>
    <t>cond 9</t>
  </si>
  <si>
    <t>cond 10</t>
  </si>
  <si>
    <t>cond 11</t>
  </si>
  <si>
    <t>cond 12</t>
  </si>
  <si>
    <t>cond 13</t>
  </si>
  <si>
    <t>cond 14</t>
  </si>
  <si>
    <t>cond 15</t>
  </si>
  <si>
    <t>cond 16</t>
  </si>
  <si>
    <t>cond 17</t>
  </si>
  <si>
    <t>cond 18</t>
  </si>
  <si>
    <t>cond 19</t>
  </si>
  <si>
    <t>cond 20</t>
  </si>
  <si>
    <t>Potência nominal de refrigeração</t>
  </si>
  <si>
    <t>BTU/h</t>
  </si>
  <si>
    <t>Coefiente de eficiência energética</t>
  </si>
  <si>
    <t>W/W</t>
  </si>
  <si>
    <r>
      <t>ca</t>
    </r>
    <r>
      <rPr>
        <i/>
        <vertAlign val="subscript"/>
        <sz val="11"/>
        <color indexed="8"/>
        <rFont val="Calibri"/>
        <family val="2"/>
      </rPr>
      <t>i</t>
    </r>
  </si>
  <si>
    <t>Fator de utilização</t>
  </si>
  <si>
    <r>
      <t>FUa</t>
    </r>
    <r>
      <rPr>
        <i/>
        <vertAlign val="subscript"/>
        <sz val="11"/>
        <color indexed="8"/>
        <rFont val="Calibri"/>
        <family val="2"/>
      </rPr>
      <t>i</t>
    </r>
  </si>
  <si>
    <t>Potência média utilizada</t>
  </si>
  <si>
    <r>
      <t>Pua</t>
    </r>
    <r>
      <rPr>
        <i/>
        <vertAlign val="subscript"/>
        <sz val="11"/>
        <color indexed="8"/>
        <rFont val="Calibri"/>
        <family val="2"/>
      </rPr>
      <t>i</t>
    </r>
  </si>
  <si>
    <r>
      <t>cp</t>
    </r>
    <r>
      <rPr>
        <i/>
        <vertAlign val="subscript"/>
        <sz val="11"/>
        <color indexed="8"/>
        <rFont val="Calibri"/>
        <family val="2"/>
      </rPr>
      <t>i</t>
    </r>
  </si>
  <si>
    <r>
      <t>FUp</t>
    </r>
    <r>
      <rPr>
        <i/>
        <vertAlign val="subscript"/>
        <sz val="11"/>
        <color indexed="8"/>
        <rFont val="Calibri"/>
        <family val="2"/>
      </rPr>
      <t>i</t>
    </r>
  </si>
  <si>
    <r>
      <t>Pup</t>
    </r>
    <r>
      <rPr>
        <i/>
        <vertAlign val="subscript"/>
        <sz val="11"/>
        <color indexed="8"/>
        <rFont val="Calibri"/>
        <family val="2"/>
      </rPr>
      <t>i</t>
    </r>
  </si>
  <si>
    <r>
      <t>B</t>
    </r>
    <r>
      <rPr>
        <b/>
        <i/>
        <vertAlign val="subscript"/>
        <sz val="11"/>
        <color indexed="9"/>
        <rFont val="Calibri"/>
        <family val="2"/>
      </rPr>
      <t>COND</t>
    </r>
  </si>
  <si>
    <r>
      <t>RCB</t>
    </r>
    <r>
      <rPr>
        <vertAlign val="subscript"/>
        <sz val="11"/>
        <color indexed="8"/>
        <rFont val="Calibri"/>
        <family val="2"/>
      </rPr>
      <t>MOTORES</t>
    </r>
  </si>
  <si>
    <t>motor 1</t>
  </si>
  <si>
    <t>motor 2</t>
  </si>
  <si>
    <t>motor 3</t>
  </si>
  <si>
    <t>motor 4</t>
  </si>
  <si>
    <t>motor 5</t>
  </si>
  <si>
    <t>motor 6</t>
  </si>
  <si>
    <t>motor 7</t>
  </si>
  <si>
    <t>motor 8</t>
  </si>
  <si>
    <t>motor 9</t>
  </si>
  <si>
    <t>motor 10</t>
  </si>
  <si>
    <t>motor 11</t>
  </si>
  <si>
    <t>motor 12</t>
  </si>
  <si>
    <t>motor 13</t>
  </si>
  <si>
    <t>motor 14</t>
  </si>
  <si>
    <t>motor 15</t>
  </si>
  <si>
    <t>motor 16</t>
  </si>
  <si>
    <t>motor 17</t>
  </si>
  <si>
    <t>motor 18</t>
  </si>
  <si>
    <t>motor 19</t>
  </si>
  <si>
    <t>motor 20</t>
  </si>
  <si>
    <t>motor 21</t>
  </si>
  <si>
    <t>motor 22</t>
  </si>
  <si>
    <t>motor 23</t>
  </si>
  <si>
    <t>motor 24</t>
  </si>
  <si>
    <t>motor 25</t>
  </si>
  <si>
    <t>motor 26</t>
  </si>
  <si>
    <t>motor 27</t>
  </si>
  <si>
    <t>motor 28</t>
  </si>
  <si>
    <t>motor 29</t>
  </si>
  <si>
    <t>motor 30</t>
  </si>
  <si>
    <t>motor 31</t>
  </si>
  <si>
    <t>motor 32</t>
  </si>
  <si>
    <t>motor 33</t>
  </si>
  <si>
    <t>motor 34</t>
  </si>
  <si>
    <t>motor 35</t>
  </si>
  <si>
    <t>motor 36</t>
  </si>
  <si>
    <t>motor 37</t>
  </si>
  <si>
    <t>motor 38</t>
  </si>
  <si>
    <t>motor 39</t>
  </si>
  <si>
    <t>motor 40</t>
  </si>
  <si>
    <t>motor 41</t>
  </si>
  <si>
    <t>motor 42</t>
  </si>
  <si>
    <t>motor 43</t>
  </si>
  <si>
    <t>motor 44</t>
  </si>
  <si>
    <t>motor 45</t>
  </si>
  <si>
    <t>motor 46</t>
  </si>
  <si>
    <t>motor 47</t>
  </si>
  <si>
    <t>motor 48</t>
  </si>
  <si>
    <t>motor 49</t>
  </si>
  <si>
    <t>motor 50</t>
  </si>
  <si>
    <t>Potência do motor</t>
  </si>
  <si>
    <t>cv</t>
  </si>
  <si>
    <t>Carregamento</t>
  </si>
  <si>
    <r>
      <t>γa</t>
    </r>
    <r>
      <rPr>
        <i/>
        <vertAlign val="subscript"/>
        <sz val="11"/>
        <color indexed="8"/>
        <rFont val="Calibri"/>
        <family val="2"/>
      </rPr>
      <t>i</t>
    </r>
  </si>
  <si>
    <t>Rendimento nominal</t>
  </si>
  <si>
    <r>
      <t>ηna</t>
    </r>
    <r>
      <rPr>
        <i/>
        <vertAlign val="subscript"/>
        <sz val="11"/>
        <color indexed="8"/>
        <rFont val="Calibri"/>
        <family val="2"/>
      </rPr>
      <t>i</t>
    </r>
  </si>
  <si>
    <t>Rendimento no ponto de carregamento</t>
  </si>
  <si>
    <r>
      <t>ηa</t>
    </r>
    <r>
      <rPr>
        <i/>
        <vertAlign val="subscript"/>
        <sz val="11"/>
        <color indexed="8"/>
        <rFont val="Calibri"/>
        <family val="2"/>
      </rPr>
      <t>i</t>
    </r>
  </si>
  <si>
    <r>
      <t>γp</t>
    </r>
    <r>
      <rPr>
        <i/>
        <vertAlign val="subscript"/>
        <sz val="11"/>
        <color indexed="8"/>
        <rFont val="Calibri"/>
        <family val="2"/>
      </rPr>
      <t>i</t>
    </r>
  </si>
  <si>
    <r>
      <t>ηnp</t>
    </r>
    <r>
      <rPr>
        <i/>
        <vertAlign val="subscript"/>
        <sz val="11"/>
        <color indexed="8"/>
        <rFont val="Calibri"/>
        <family val="2"/>
      </rPr>
      <t>i</t>
    </r>
  </si>
  <si>
    <r>
      <t>ηp</t>
    </r>
    <r>
      <rPr>
        <i/>
        <vertAlign val="subscript"/>
        <sz val="11"/>
        <color indexed="8"/>
        <rFont val="Calibri"/>
        <family val="2"/>
      </rPr>
      <t>i</t>
    </r>
  </si>
  <si>
    <r>
      <t>B</t>
    </r>
    <r>
      <rPr>
        <b/>
        <i/>
        <vertAlign val="subscript"/>
        <sz val="11"/>
        <color indexed="9"/>
        <rFont val="Calibri"/>
        <family val="2"/>
      </rPr>
      <t>MOTOR</t>
    </r>
  </si>
  <si>
    <t>Sub total - Materiais e equipamentos sistemas de refrigeração</t>
  </si>
  <si>
    <r>
      <t>RCB</t>
    </r>
    <r>
      <rPr>
        <vertAlign val="subscript"/>
        <sz val="11"/>
        <color indexed="8"/>
        <rFont val="Calibri"/>
        <family val="2"/>
      </rPr>
      <t>REFRIGERAÇÃO</t>
    </r>
  </si>
  <si>
    <t>Sub total - Mão de obra de terceiros sistemas de refrigeração</t>
  </si>
  <si>
    <t>Sub total - Mão de obra sistemas de refrigeração</t>
  </si>
  <si>
    <t>Sub total - Transporte e outros custos diretos sistemas de refrigeração</t>
  </si>
  <si>
    <t>Sub total - Custos diretos sistemas de refrigeração</t>
  </si>
  <si>
    <t>Sub total - Custos indiretos sistemas de refrigeração</t>
  </si>
  <si>
    <t>refrig 1</t>
  </si>
  <si>
    <t>refrig 2</t>
  </si>
  <si>
    <t>refrig 3</t>
  </si>
  <si>
    <t>refrig 4</t>
  </si>
  <si>
    <t>refrig 5</t>
  </si>
  <si>
    <t>refrig 6</t>
  </si>
  <si>
    <t>refrig 7</t>
  </si>
  <si>
    <t>refrig 8</t>
  </si>
  <si>
    <t>refrig 9</t>
  </si>
  <si>
    <t>refrig 10</t>
  </si>
  <si>
    <t>refrig 11</t>
  </si>
  <si>
    <t>refrig 12</t>
  </si>
  <si>
    <t>refrig 13</t>
  </si>
  <si>
    <t>refrig 14</t>
  </si>
  <si>
    <t>refrig 15</t>
  </si>
  <si>
    <t>refrig 16</t>
  </si>
  <si>
    <t>refrig 17</t>
  </si>
  <si>
    <t>refrig 18</t>
  </si>
  <si>
    <t>refrig 19</t>
  </si>
  <si>
    <t>refrig 20</t>
  </si>
  <si>
    <t>Potência nominal</t>
  </si>
  <si>
    <r>
      <t>B</t>
    </r>
    <r>
      <rPr>
        <b/>
        <i/>
        <vertAlign val="subscript"/>
        <sz val="11"/>
        <color indexed="9"/>
        <rFont val="Calibri"/>
        <family val="2"/>
      </rPr>
      <t>REFRIG</t>
    </r>
  </si>
  <si>
    <t>Sub total - Materiais e equipamentos aquecimento solar de água</t>
  </si>
  <si>
    <t>Sub total - Mão de obra de terceiros aquecimento solar de água</t>
  </si>
  <si>
    <t>Sub total - Mão de obra aquecimento solar de água</t>
  </si>
  <si>
    <t>Sub total - Transporte e outros custos diretos aquecimento solar de água</t>
  </si>
  <si>
    <t>Sub total - Custos diretos aquecimento solar de água</t>
  </si>
  <si>
    <t>Sub total - Custos indiretos aquecimento solar de água</t>
  </si>
  <si>
    <t>Fabricante coletor solar</t>
  </si>
  <si>
    <t>Número de unidades consumidoras atendidas</t>
  </si>
  <si>
    <t>Marca e modelo do coletor solar</t>
  </si>
  <si>
    <t>Número médio de chuveiros por UC</t>
  </si>
  <si>
    <t>Área externa</t>
  </si>
  <si>
    <r>
      <t>m</t>
    </r>
    <r>
      <rPr>
        <vertAlign val="superscript"/>
        <sz val="11"/>
        <rFont val="Calibri"/>
        <family val="2"/>
      </rPr>
      <t>2</t>
    </r>
  </si>
  <si>
    <r>
      <t>A</t>
    </r>
    <r>
      <rPr>
        <i/>
        <vertAlign val="subscript"/>
        <sz val="11"/>
        <rFont val="Calibri"/>
        <family val="2"/>
      </rPr>
      <t>EXT</t>
    </r>
  </si>
  <si>
    <t>Potência máxima típica dos chuveiros utilizados</t>
  </si>
  <si>
    <t>Produção média mensal de energia</t>
  </si>
  <si>
    <t>PME</t>
  </si>
  <si>
    <t>Potência média do apoio elétrico auxiliar por UC</t>
  </si>
  <si>
    <r>
      <t>P</t>
    </r>
    <r>
      <rPr>
        <i/>
        <vertAlign val="subscript"/>
        <sz val="11"/>
        <rFont val="Calibri"/>
        <family val="2"/>
      </rPr>
      <t>AUX</t>
    </r>
  </si>
  <si>
    <t>Eficiência energética</t>
  </si>
  <si>
    <t>Produção média mensal de energia por área coletora</t>
  </si>
  <si>
    <r>
      <t>kWh/m</t>
    </r>
    <r>
      <rPr>
        <vertAlign val="superscript"/>
        <sz val="11"/>
        <rFont val="Calibri"/>
        <family val="2"/>
      </rPr>
      <t>2</t>
    </r>
    <r>
      <rPr>
        <sz val="11"/>
        <color indexed="8"/>
        <rFont val="Calibri"/>
        <family val="2"/>
      </rPr>
      <t>×</t>
    </r>
    <r>
      <rPr>
        <sz val="10"/>
        <rFont val="Arial"/>
        <family val="2"/>
      </rPr>
      <t>mês</t>
    </r>
  </si>
  <si>
    <t>Fração solar</t>
  </si>
  <si>
    <t>Área coletora por unidade consumidora</t>
  </si>
  <si>
    <t>Número médio de banhos por UC por dia</t>
  </si>
  <si>
    <t>Número de coletores solares</t>
  </si>
  <si>
    <r>
      <t>N</t>
    </r>
    <r>
      <rPr>
        <i/>
        <vertAlign val="subscript"/>
        <sz val="11"/>
        <rFont val="Calibri"/>
        <family val="2"/>
      </rPr>
      <t>COL</t>
    </r>
  </si>
  <si>
    <t>Tempo médio de banho</t>
  </si>
  <si>
    <t>min</t>
  </si>
  <si>
    <t>Vazão típica do chuveiro</t>
  </si>
  <si>
    <t>L/min</t>
  </si>
  <si>
    <t>Fabricante do reservatório térmico</t>
  </si>
  <si>
    <t>Cidade de referência</t>
  </si>
  <si>
    <t>Modelo do reservatório térmico</t>
  </si>
  <si>
    <t>Fator de correção</t>
  </si>
  <si>
    <t>Volume do reservatório térmico</t>
  </si>
  <si>
    <t>L</t>
  </si>
  <si>
    <t>Perda específica energética mensal</t>
  </si>
  <si>
    <t>kWh/mês/L</t>
  </si>
  <si>
    <t>Número médio de banhos na ponta</t>
  </si>
  <si>
    <t>Volume de água quente consumida</t>
  </si>
  <si>
    <r>
      <t>V</t>
    </r>
    <r>
      <rPr>
        <i/>
        <vertAlign val="subscript"/>
        <sz val="11"/>
        <rFont val="Calibri"/>
        <family val="2"/>
      </rPr>
      <t>QUE</t>
    </r>
  </si>
  <si>
    <r>
      <t>NR</t>
    </r>
    <r>
      <rPr>
        <i/>
        <vertAlign val="subscript"/>
        <sz val="11"/>
        <rFont val="Calibri"/>
        <family val="2"/>
      </rPr>
      <t>ELE</t>
    </r>
  </si>
  <si>
    <t>VOLUME DO</t>
  </si>
  <si>
    <t>POTÊNCIA RECOMENDADA</t>
  </si>
  <si>
    <t>RESERVATÓRIO (L)</t>
  </si>
  <si>
    <t>DA RESISTÊNCIA (W)</t>
  </si>
  <si>
    <t>350 - 400</t>
  </si>
  <si>
    <t>550 - 600</t>
  </si>
  <si>
    <t>700 - 800</t>
  </si>
  <si>
    <t>1.000 - 1.100</t>
  </si>
  <si>
    <r>
      <t>B</t>
    </r>
    <r>
      <rPr>
        <b/>
        <i/>
        <vertAlign val="subscript"/>
        <sz val="11"/>
        <color indexed="9"/>
        <rFont val="Calibri"/>
        <family val="2"/>
      </rPr>
      <t>SOLAR</t>
    </r>
  </si>
  <si>
    <t>1.350 - 1.450</t>
  </si>
  <si>
    <t>Sub total - Materiais e equipamentos equipamentos hospitalares</t>
  </si>
  <si>
    <r>
      <t>RCB</t>
    </r>
    <r>
      <rPr>
        <vertAlign val="subscript"/>
        <sz val="11"/>
        <color indexed="8"/>
        <rFont val="Calibri"/>
        <family val="2"/>
      </rPr>
      <t>EQUIP_HOSP</t>
    </r>
  </si>
  <si>
    <t>Sub total - Mão de obra de terceiros equipamentos hospitalares</t>
  </si>
  <si>
    <t>Sub total - Mão de obra equipamentos hospitalares</t>
  </si>
  <si>
    <t>Sub total - Transporte e outros custos diretos equipamentos hospitalares</t>
  </si>
  <si>
    <t>Sub total - Custos diretos equipamentos hospitalares</t>
  </si>
  <si>
    <t>Sub total - Custos indiretos equipamentos hospitalares</t>
  </si>
  <si>
    <t>hosp 1</t>
  </si>
  <si>
    <t>hosp 2</t>
  </si>
  <si>
    <t>hosp 3</t>
  </si>
  <si>
    <t>hosp 4</t>
  </si>
  <si>
    <t>hosp 5</t>
  </si>
  <si>
    <t>hosp 6</t>
  </si>
  <si>
    <t>hosp 7</t>
  </si>
  <si>
    <t>hosp 8</t>
  </si>
  <si>
    <t>hosp 9</t>
  </si>
  <si>
    <t>hosp 10</t>
  </si>
  <si>
    <t>hosp 11</t>
  </si>
  <si>
    <t>hosp 12</t>
  </si>
  <si>
    <t>hosp 13</t>
  </si>
  <si>
    <t>hosp 14</t>
  </si>
  <si>
    <t>hosp 15</t>
  </si>
  <si>
    <t>hosp 16</t>
  </si>
  <si>
    <t>hosp 17</t>
  </si>
  <si>
    <t>hosp 18</t>
  </si>
  <si>
    <t>hosp 19</t>
  </si>
  <si>
    <t>hosp 20</t>
  </si>
  <si>
    <t>Potência requerida por ciclo</t>
  </si>
  <si>
    <t>Tempo médio de duração de cada ciclo</t>
  </si>
  <si>
    <t>h/ciclo</t>
  </si>
  <si>
    <t>Número de ciclos por dia</t>
  </si>
  <si>
    <t>ciclo/dia</t>
  </si>
  <si>
    <t>Consumo médio por ciclo</t>
  </si>
  <si>
    <t>kWh/ciclo</t>
  </si>
  <si>
    <r>
      <t>eca</t>
    </r>
    <r>
      <rPr>
        <i/>
        <vertAlign val="subscript"/>
        <sz val="11"/>
        <color indexed="8"/>
        <rFont val="Calibri"/>
        <family val="2"/>
      </rPr>
      <t>i</t>
    </r>
  </si>
  <si>
    <t>Consumo médio por dia</t>
  </si>
  <si>
    <t>kWh/dia</t>
  </si>
  <si>
    <r>
      <t>eda</t>
    </r>
    <r>
      <rPr>
        <i/>
        <vertAlign val="subscript"/>
        <sz val="11"/>
        <color indexed="8"/>
        <rFont val="Calibri"/>
        <family val="2"/>
      </rPr>
      <t>i</t>
    </r>
  </si>
  <si>
    <r>
      <t>ecp</t>
    </r>
    <r>
      <rPr>
        <i/>
        <vertAlign val="subscript"/>
        <sz val="11"/>
        <color indexed="8"/>
        <rFont val="Calibri"/>
        <family val="2"/>
      </rPr>
      <t>i</t>
    </r>
  </si>
  <si>
    <r>
      <t>edp</t>
    </r>
    <r>
      <rPr>
        <i/>
        <vertAlign val="subscript"/>
        <sz val="11"/>
        <color indexed="8"/>
        <rFont val="Calibri"/>
        <family val="2"/>
      </rPr>
      <t>i</t>
    </r>
  </si>
  <si>
    <r>
      <t>B</t>
    </r>
    <r>
      <rPr>
        <b/>
        <i/>
        <vertAlign val="subscript"/>
        <sz val="11"/>
        <color indexed="9"/>
        <rFont val="Calibri"/>
        <family val="2"/>
      </rPr>
      <t>HOSP</t>
    </r>
  </si>
  <si>
    <t>outros 1</t>
  </si>
  <si>
    <t>outros 2</t>
  </si>
  <si>
    <t>outros 3</t>
  </si>
  <si>
    <t>outros 4</t>
  </si>
  <si>
    <t>outros 5</t>
  </si>
  <si>
    <t>outros 6</t>
  </si>
  <si>
    <t>outros 7</t>
  </si>
  <si>
    <t>outros 8</t>
  </si>
  <si>
    <t>outros 9</t>
  </si>
  <si>
    <t>outros 10</t>
  </si>
  <si>
    <t>outros 11</t>
  </si>
  <si>
    <t>outros 12</t>
  </si>
  <si>
    <t>outros 13</t>
  </si>
  <si>
    <t>outros 14</t>
  </si>
  <si>
    <t>outros 15</t>
  </si>
  <si>
    <t>outros 16</t>
  </si>
  <si>
    <t>outros 17</t>
  </si>
  <si>
    <t>outros 18</t>
  </si>
  <si>
    <t>outros 19</t>
  </si>
  <si>
    <t>outros 20</t>
  </si>
  <si>
    <t>Potência nominal do equipamento</t>
  </si>
  <si>
    <r>
      <t>B</t>
    </r>
    <r>
      <rPr>
        <b/>
        <i/>
        <vertAlign val="subscript"/>
        <sz val="11"/>
        <color indexed="9"/>
        <rFont val="Calibri"/>
        <family val="2"/>
      </rPr>
      <t>OUTROS</t>
    </r>
  </si>
  <si>
    <t>CRONOGRAMA FÍSICO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</si>
  <si>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</si>
  <si>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</si>
  <si>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</si>
  <si>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</si>
  <si>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</si>
  <si>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</si>
  <si>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</si>
  <si>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</si>
  <si>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</si>
  <si>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</si>
  <si>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</si>
  <si>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</si>
  <si>
    <t>Realizado</t>
  </si>
  <si>
    <t>Total mensal de custos do projeto</t>
  </si>
  <si>
    <t>Total acumulado de custos do projeto</t>
  </si>
  <si>
    <t>ILUMINAÇÃO</t>
  </si>
  <si>
    <t>Sub total - Custos medição e verificação</t>
  </si>
  <si>
    <t>CONDICIONAMENTO AMBIENTAL</t>
  </si>
  <si>
    <t>MOTORES</t>
  </si>
  <si>
    <t>SISTEMAS DE REFRIGERAÇÃO</t>
  </si>
  <si>
    <t>AQUECIMENTO SOLAR DE ÁGUA</t>
  </si>
  <si>
    <t>Sub total - Custos medição e verificação motores - Período de referência</t>
  </si>
  <si>
    <t>Sub total - Custos medição e verificação motores - Período pós-retrofit</t>
  </si>
  <si>
    <t>Sub total - Custos medição e verificação motores</t>
  </si>
  <si>
    <t>EQUIPAMENTOS HOSPITALARES</t>
  </si>
  <si>
    <t>OUTROS</t>
  </si>
  <si>
    <t>Sub total - Custos descarte de equipamentos motores</t>
  </si>
  <si>
    <t>Sub total - Custos descarte de equipamentos</t>
  </si>
  <si>
    <t>Correção Monetária:</t>
  </si>
  <si>
    <t>CUSTOS DIRETOS</t>
  </si>
  <si>
    <t>Custo anualizado total iluminação</t>
  </si>
  <si>
    <t xml:space="preserve">Sub total - Custos iluminação </t>
  </si>
  <si>
    <t>CUSTOS ANUALIZADOS</t>
  </si>
  <si>
    <t>NM</t>
  </si>
  <si>
    <t>ND</t>
  </si>
  <si>
    <t>NUP</t>
  </si>
  <si>
    <t>dias</t>
  </si>
  <si>
    <t>horas</t>
  </si>
  <si>
    <t>Meses no ano, de utilização do Sistema no horário de Ponta</t>
  </si>
  <si>
    <t>Dias úteis no mês, de utilização do Sistema no horário de Ponta</t>
  </si>
  <si>
    <t>Horas por dia, de utilização do Sistema no horário de Ponta</t>
  </si>
  <si>
    <t>Benefício anualizado iluminação</t>
  </si>
  <si>
    <t>RECURSO PEE</t>
  </si>
  <si>
    <t xml:space="preserve">CUSTOS INDIRETOS </t>
  </si>
  <si>
    <t xml:space="preserve">Recursos PEE </t>
  </si>
  <si>
    <t>Vida Útil Média</t>
  </si>
  <si>
    <t xml:space="preserve">Custo anualizado total condicionamento ambiental </t>
  </si>
  <si>
    <t>Redução de Demanda mensal</t>
  </si>
  <si>
    <t>kW/mês</t>
  </si>
  <si>
    <t>Energia economizada em horário de ponta</t>
  </si>
  <si>
    <t>Energia economizada em horário fora de ponta</t>
  </si>
  <si>
    <t>Redução de Demanda em horário de ponta</t>
  </si>
  <si>
    <t>Redução de Demanda em horário fora de ponta</t>
  </si>
  <si>
    <t>Demanda</t>
  </si>
  <si>
    <t>MWh/mês</t>
  </si>
  <si>
    <t>Retorno do Investimento</t>
  </si>
  <si>
    <t>Sub total - Custos condicionamento ambiental</t>
  </si>
  <si>
    <t>Cond. Ambiental</t>
  </si>
  <si>
    <t>Aq. solar de água</t>
  </si>
  <si>
    <t>Eq. Hospitalares</t>
  </si>
  <si>
    <t>Juros:</t>
  </si>
  <si>
    <t>Sub total - Mão de obra de terceiros motores</t>
  </si>
  <si>
    <t>Sub total - Mão de obra motores</t>
  </si>
  <si>
    <t>Sub total - Transporte e outros custos diretos motores</t>
  </si>
  <si>
    <t>Sub total - Custos diretos motores</t>
  </si>
  <si>
    <t>Sub total - Custos indiretos motores</t>
  </si>
  <si>
    <t>Benefício anualizado condicionamento ambiental</t>
  </si>
  <si>
    <t>Benefício anualizado MOTORES</t>
  </si>
  <si>
    <t>Sub total - Custos sistemas de refrigeração</t>
  </si>
  <si>
    <t>Benefício anualizado sistemas de refrigeração</t>
  </si>
  <si>
    <t>SIST. DE REFRIGERAÇÃO  - ECONOMIA MENSAL PARA O CONSUMIDOR (SIMULAÇÃO)</t>
  </si>
  <si>
    <t>Sub total - Custos aquecimento solar de água</t>
  </si>
  <si>
    <t>DADOS DO COLETOR</t>
  </si>
  <si>
    <t>DADOS DO PROJETO</t>
  </si>
  <si>
    <t>DADOS DO RESERVATÓRIO</t>
  </si>
  <si>
    <t>AQUECIMENTO SOLAR DE ÁGUA - RESULTADOS ESPERADOS</t>
  </si>
  <si>
    <t>FATOR DE COINCIDÊNCIA NA PONTA</t>
  </si>
  <si>
    <t>Cidade</t>
  </si>
  <si>
    <t>ARACAJU</t>
  </si>
  <si>
    <t>BELÉM</t>
  </si>
  <si>
    <t>BELO HORIZONTE</t>
  </si>
  <si>
    <t>BRASÍLIA</t>
  </si>
  <si>
    <t>CAMPO GRANDE</t>
  </si>
  <si>
    <t>CUIABÁ</t>
  </si>
  <si>
    <t>CURITIBA</t>
  </si>
  <si>
    <t>FLORIANÓPOLIS</t>
  </si>
  <si>
    <t>FORTALEZA</t>
  </si>
  <si>
    <t>GOIÂNIA</t>
  </si>
  <si>
    <t>JOÃO PESSOA</t>
  </si>
  <si>
    <t>MACAPÁ</t>
  </si>
  <si>
    <t>MACEIÓ</t>
  </si>
  <si>
    <t>MANAUS</t>
  </si>
  <si>
    <t>NATAL</t>
  </si>
  <si>
    <t>PORTO ALEGRE</t>
  </si>
  <si>
    <t>PORTO NACIONAL</t>
  </si>
  <si>
    <t>PORTO VELHO</t>
  </si>
  <si>
    <t>RECIFE</t>
  </si>
  <si>
    <t>RIBEIRÃO PRETO</t>
  </si>
  <si>
    <t>RIO DE JANEIRO</t>
  </si>
  <si>
    <t>SALVADOR</t>
  </si>
  <si>
    <t>SÃO LUÍS</t>
  </si>
  <si>
    <t>SÃO PAULO</t>
  </si>
  <si>
    <t>TERESINA</t>
  </si>
  <si>
    <t>VITÓRIA</t>
  </si>
  <si>
    <t>Condições:</t>
  </si>
  <si>
    <t>Temperatura de armazenamento = 40°C</t>
  </si>
  <si>
    <t>Volume armazenado = Volume consumido</t>
  </si>
  <si>
    <t>Benefício anualizado aquecimento solar de água</t>
  </si>
  <si>
    <t>Sub total - Custos equipamentos hospitalares</t>
  </si>
  <si>
    <t>Benefício anualizado equipamentos hospitalares</t>
  </si>
  <si>
    <t/>
  </si>
  <si>
    <t>Medições e Verificação de consumo e demanda – Inicial</t>
  </si>
  <si>
    <t>Supervisão e execução do projeto</t>
  </si>
  <si>
    <t>Medições e Verificação de consumo e demanda – Final</t>
  </si>
  <si>
    <t>Descarte</t>
  </si>
  <si>
    <t>Relatório mensal de acompanhamento (Relatório de Medição)</t>
  </si>
  <si>
    <t>Relatório final</t>
  </si>
  <si>
    <t>Tarifa vigente</t>
  </si>
  <si>
    <t>PREMISSAS PARA O CÁLCULO DAS PARCELAS DO CONTRATO DE DESEMPENHO</t>
  </si>
  <si>
    <t>ECONOMIA MENSAL PARA O CONSUMIDOR (SIMULAÇÃO)</t>
  </si>
  <si>
    <t>Total do Projeto</t>
  </si>
  <si>
    <t xml:space="preserve">COM CONTRAPARTIDA </t>
  </si>
  <si>
    <t>COM CONTRAPARTIDA</t>
  </si>
  <si>
    <t>CUSTO CONTÁBIL - PROJETO TOTAL</t>
  </si>
  <si>
    <t>BENEFÍCIOS - ILUMINAÇÃO</t>
  </si>
  <si>
    <t>BENEFÍCIOS - CONDICIONAMENTO AMBIENTAL</t>
  </si>
  <si>
    <t>BENEFÍCIOS - MOTORES</t>
  </si>
  <si>
    <t>BENEFÍCIOS - SISTEMAS DE REFRIGERAÇÃO</t>
  </si>
  <si>
    <t>BENEFÍCIOS - AQUECIMENTO SOLAR DE ÁGUA</t>
  </si>
  <si>
    <t>BENEFÍCIOS - EQUIPAMENTOS HOSPITALARES</t>
  </si>
  <si>
    <t>BENEFÍCIOS - OUTROS SISTEMAS</t>
  </si>
  <si>
    <t xml:space="preserve">                           ATIVIDADES</t>
  </si>
  <si>
    <t>PEE</t>
  </si>
  <si>
    <r>
      <t>CA</t>
    </r>
    <r>
      <rPr>
        <b/>
        <vertAlign val="subscript"/>
        <sz val="11"/>
        <color indexed="9"/>
        <rFont val="Calibri"/>
        <family val="2"/>
      </rPr>
      <t>PEE_ILUM</t>
    </r>
  </si>
  <si>
    <t>Tipo de custo</t>
  </si>
  <si>
    <t>TIPOS DE CUSTOS</t>
  </si>
  <si>
    <t>Custo anualizado PEE  iluminação</t>
  </si>
  <si>
    <t>DESCRIÇÃO DO EQUIPAMENTO</t>
  </si>
  <si>
    <t xml:space="preserve">                                                                                                             Sistema 
Tipo de Custo</t>
  </si>
  <si>
    <t>Sub total - Outros custos diretos condicionamento ambiental</t>
  </si>
  <si>
    <t>Sub total - Outros custos diretos iluminação</t>
  </si>
  <si>
    <r>
      <t>CA</t>
    </r>
    <r>
      <rPr>
        <b/>
        <vertAlign val="subscript"/>
        <sz val="11"/>
        <color indexed="9"/>
        <rFont val="Calibri"/>
        <family val="2"/>
      </rPr>
      <t>PEE_COND</t>
    </r>
  </si>
  <si>
    <t xml:space="preserve">Custo anualizado PEE condicionamento ambiental </t>
  </si>
  <si>
    <r>
      <t>RCB</t>
    </r>
    <r>
      <rPr>
        <vertAlign val="subscript"/>
        <sz val="11"/>
        <color indexed="8"/>
        <rFont val="Calibri"/>
        <family val="2"/>
      </rPr>
      <t>ILUMINAÇÃO_PEE</t>
    </r>
  </si>
  <si>
    <r>
      <t>RCB</t>
    </r>
    <r>
      <rPr>
        <vertAlign val="subscript"/>
        <sz val="11"/>
        <color indexed="8"/>
        <rFont val="Calibri"/>
        <family val="2"/>
      </rPr>
      <t>ILUMINAÇÃO_TOTAL</t>
    </r>
  </si>
  <si>
    <r>
      <t>RCB</t>
    </r>
    <r>
      <rPr>
        <vertAlign val="subscript"/>
        <sz val="11"/>
        <color indexed="8"/>
        <rFont val="Calibri"/>
        <family val="2"/>
      </rPr>
      <t>COND_AMB_PEE</t>
    </r>
  </si>
  <si>
    <r>
      <t>RCB</t>
    </r>
    <r>
      <rPr>
        <vertAlign val="subscript"/>
        <sz val="11"/>
        <color indexed="8"/>
        <rFont val="Calibri"/>
        <family val="2"/>
      </rPr>
      <t>COND_AMB_TOTAL</t>
    </r>
  </si>
  <si>
    <t>Sub total - Outros custos diretos sistemas de refrigeração</t>
  </si>
  <si>
    <r>
      <t>RCB</t>
    </r>
    <r>
      <rPr>
        <vertAlign val="subscript"/>
        <sz val="11"/>
        <color indexed="8"/>
        <rFont val="Calibri"/>
        <family val="2"/>
      </rPr>
      <t>REFRIGERAÇÃO_PEE</t>
    </r>
  </si>
  <si>
    <r>
      <t>RCB</t>
    </r>
    <r>
      <rPr>
        <vertAlign val="subscript"/>
        <sz val="11"/>
        <color indexed="8"/>
        <rFont val="Calibri"/>
        <family val="2"/>
      </rPr>
      <t>REFRIGERAÇÃO_TOTAL</t>
    </r>
  </si>
  <si>
    <r>
      <t>CA</t>
    </r>
    <r>
      <rPr>
        <b/>
        <vertAlign val="subscript"/>
        <sz val="11"/>
        <color indexed="9"/>
        <rFont val="Calibri"/>
        <family val="2"/>
      </rPr>
      <t>T_REF</t>
    </r>
  </si>
  <si>
    <r>
      <t>CA</t>
    </r>
    <r>
      <rPr>
        <b/>
        <vertAlign val="subscript"/>
        <sz val="11"/>
        <color indexed="9"/>
        <rFont val="Calibri"/>
        <family val="2"/>
      </rPr>
      <t>PEE_REF</t>
    </r>
  </si>
  <si>
    <t xml:space="preserve">Custo anualizado total sistemas de refrigeração </t>
  </si>
  <si>
    <t xml:space="preserve">Custo anualizado PEE  sistemas de refrigeração </t>
  </si>
  <si>
    <t>Sub total - Materiais e equipamentos motores</t>
  </si>
  <si>
    <t>Sub total - Outros custos diretos motores</t>
  </si>
  <si>
    <t>Sub total - Outros custos indiretos condicionamento ambiental</t>
  </si>
  <si>
    <t>Sub total - Outros custos indiretos iluminação</t>
  </si>
  <si>
    <t>Sub total - Outros custos indiretos motores</t>
  </si>
  <si>
    <t xml:space="preserve">Sub total - Custos motores </t>
  </si>
  <si>
    <t>Custo anualizado total motores</t>
  </si>
  <si>
    <t>Custo anualizado PEE  motores</t>
  </si>
  <si>
    <r>
      <t>CA</t>
    </r>
    <r>
      <rPr>
        <b/>
        <vertAlign val="subscript"/>
        <sz val="11"/>
        <color indexed="9"/>
        <rFont val="Calibri"/>
        <family val="2"/>
      </rPr>
      <t>T_MOT</t>
    </r>
  </si>
  <si>
    <r>
      <t>CA</t>
    </r>
    <r>
      <rPr>
        <b/>
        <vertAlign val="subscript"/>
        <sz val="11"/>
        <color indexed="9"/>
        <rFont val="Calibri"/>
        <family val="2"/>
      </rPr>
      <t>PEE_MOT</t>
    </r>
  </si>
  <si>
    <t>Sub total - Outros custos indiretos sistemas de refrigeração</t>
  </si>
  <si>
    <t>Sub total - Outros custos diretos aquecimento solar de água</t>
  </si>
  <si>
    <r>
      <t>RCB</t>
    </r>
    <r>
      <rPr>
        <vertAlign val="subscript"/>
        <sz val="11"/>
        <color indexed="8"/>
        <rFont val="Calibri"/>
        <family val="2"/>
      </rPr>
      <t>AQUEC_SOLAR_PEE</t>
    </r>
  </si>
  <si>
    <r>
      <t>RCB</t>
    </r>
    <r>
      <rPr>
        <vertAlign val="subscript"/>
        <sz val="11"/>
        <color indexed="8"/>
        <rFont val="Calibri"/>
        <family val="2"/>
      </rPr>
      <t>AQUEC_SOLAR_TOTAL</t>
    </r>
  </si>
  <si>
    <t>Sub total - Outros custos indiretos aquecimento solar de água</t>
  </si>
  <si>
    <r>
      <t>CA</t>
    </r>
    <r>
      <rPr>
        <b/>
        <vertAlign val="subscript"/>
        <sz val="11"/>
        <color indexed="9"/>
        <rFont val="Calibri"/>
        <family val="2"/>
      </rPr>
      <t>PEE_AQS</t>
    </r>
  </si>
  <si>
    <r>
      <t>CA</t>
    </r>
    <r>
      <rPr>
        <b/>
        <vertAlign val="subscript"/>
        <sz val="11"/>
        <color indexed="9"/>
        <rFont val="Calibri"/>
        <family val="2"/>
      </rPr>
      <t>T_AQS</t>
    </r>
  </si>
  <si>
    <t>Sub total - Outros custos diretos equipamentos hospitalares</t>
  </si>
  <si>
    <t>Sub total - Outros custos indiretos equipamentos hospitalares</t>
  </si>
  <si>
    <t>Custo anualizado total equipamentos hospitalares</t>
  </si>
  <si>
    <t>Custo anualizado PEE  equipamentos hospitalares</t>
  </si>
  <si>
    <r>
      <t>RCB</t>
    </r>
    <r>
      <rPr>
        <vertAlign val="subscript"/>
        <sz val="11"/>
        <color indexed="8"/>
        <rFont val="Calibri"/>
        <family val="2"/>
      </rPr>
      <t>HOSP_PEE</t>
    </r>
  </si>
  <si>
    <r>
      <t>RCB</t>
    </r>
    <r>
      <rPr>
        <vertAlign val="subscript"/>
        <sz val="11"/>
        <color indexed="8"/>
        <rFont val="Calibri"/>
        <family val="2"/>
      </rPr>
      <t>HOP_TOTAL</t>
    </r>
  </si>
  <si>
    <r>
      <t>CA</t>
    </r>
    <r>
      <rPr>
        <b/>
        <vertAlign val="subscript"/>
        <sz val="11"/>
        <color indexed="9"/>
        <rFont val="Calibri"/>
        <family val="2"/>
      </rPr>
      <t>T_HOP</t>
    </r>
  </si>
  <si>
    <r>
      <t>CA</t>
    </r>
    <r>
      <rPr>
        <b/>
        <vertAlign val="subscript"/>
        <sz val="11"/>
        <color indexed="9"/>
        <rFont val="Calibri"/>
        <family val="2"/>
      </rPr>
      <t>PEE_HOP</t>
    </r>
  </si>
  <si>
    <t>Sub total - Materiais e equipamentos outros sistemas</t>
  </si>
  <si>
    <t>Sub total - Mão de obra de terceiros outros sistemas</t>
  </si>
  <si>
    <t>Sub total - Mão de obra outros sistemas</t>
  </si>
  <si>
    <t>Sub total - Outros custos diretos outros sistemas</t>
  </si>
  <si>
    <t>Sub total - Transporte e outros custos diretos outros sistemas</t>
  </si>
  <si>
    <t>Sub total - Custos diretos outros sistemas</t>
  </si>
  <si>
    <t>Sub total - Outros custos indiretos outros sistemas</t>
  </si>
  <si>
    <t>Sub total - Custos indiretos outros sistemas</t>
  </si>
  <si>
    <t>Sub total - Custos outros sistemas</t>
  </si>
  <si>
    <t>Custo anualizado total outros sistemas</t>
  </si>
  <si>
    <t>Custo anualizado PEE  outros sistemas</t>
  </si>
  <si>
    <r>
      <t>RCB</t>
    </r>
    <r>
      <rPr>
        <vertAlign val="subscript"/>
        <sz val="11"/>
        <color indexed="8"/>
        <rFont val="Calibri"/>
        <family val="2"/>
      </rPr>
      <t>OUTROS_PEE</t>
    </r>
  </si>
  <si>
    <r>
      <t>RCB</t>
    </r>
    <r>
      <rPr>
        <vertAlign val="subscript"/>
        <sz val="11"/>
        <color indexed="8"/>
        <rFont val="Calibri"/>
        <family val="2"/>
      </rPr>
      <t>OUTROS_TOTAL</t>
    </r>
  </si>
  <si>
    <r>
      <t>CA</t>
    </r>
    <r>
      <rPr>
        <b/>
        <vertAlign val="subscript"/>
        <sz val="11"/>
        <color indexed="9"/>
        <rFont val="Calibri"/>
        <family val="2"/>
      </rPr>
      <t>T_OUT</t>
    </r>
  </si>
  <si>
    <r>
      <t>CA</t>
    </r>
    <r>
      <rPr>
        <b/>
        <vertAlign val="subscript"/>
        <sz val="11"/>
        <color indexed="9"/>
        <rFont val="Calibri"/>
        <family val="2"/>
      </rPr>
      <t>PEE_OUT</t>
    </r>
  </si>
  <si>
    <t>DADOS GERAIS</t>
  </si>
  <si>
    <t>OUTROS SISTEMAS</t>
  </si>
  <si>
    <t>VIAGEM</t>
  </si>
  <si>
    <t xml:space="preserve">                                  Transporte</t>
  </si>
  <si>
    <t>SISTEMA ATUAL</t>
  </si>
  <si>
    <t xml:space="preserve">ILUMINAÇÃO </t>
  </si>
  <si>
    <t>SISTEMA PROPOSTO</t>
  </si>
  <si>
    <t>RESULTADOS ESPERADOS</t>
  </si>
  <si>
    <t>SITUAÇÃO ATUAL</t>
  </si>
  <si>
    <t xml:space="preserve">RESULTADOS ESPERADOS </t>
  </si>
  <si>
    <t>Benefício anualizado outros</t>
  </si>
  <si>
    <t>Engenheiro</t>
  </si>
  <si>
    <t>Mês 01</t>
  </si>
  <si>
    <t>Mês 02</t>
  </si>
  <si>
    <t>Mês 03</t>
  </si>
  <si>
    <t>Mês 04</t>
  </si>
  <si>
    <t>Mês 05</t>
  </si>
  <si>
    <t>Mês 06</t>
  </si>
  <si>
    <t>Mês 07</t>
  </si>
  <si>
    <t>Mês 08</t>
  </si>
  <si>
    <t>Mês 09</t>
  </si>
  <si>
    <t>Treinamento e Capacitação / Custo Total do Projeto</t>
  </si>
  <si>
    <t xml:space="preserve">                                    Mão de Obra da Concessionária</t>
  </si>
  <si>
    <t>Horas de Ponta em um mês:</t>
  </si>
  <si>
    <t>Horas Fora da Ponta em um mês:</t>
  </si>
  <si>
    <t>Valor da Parcela Inicial:</t>
  </si>
  <si>
    <t>Descrição</t>
  </si>
  <si>
    <t>Mão de Obra de Terceiros - MOT</t>
  </si>
  <si>
    <t>Mão de Obra Própria (Concessionária) - MOP</t>
  </si>
  <si>
    <t>Medição &amp; Verificação - M&amp;V</t>
  </si>
  <si>
    <t>Elaboração do Projeto (Diagnóstico)</t>
  </si>
  <si>
    <t>M&amp;V/Custo Total do Projeto</t>
  </si>
  <si>
    <t>ao ano (IGPM)</t>
  </si>
  <si>
    <t>Valor da parcela inicial p/ recuperação do investimento</t>
  </si>
  <si>
    <t>CÁLCULO DA RCB - PONTO DE VISTA DO SISTEMA ELÉTRICO</t>
  </si>
  <si>
    <t>CÁLCULO DA RCB - PONTO DE VISTA DO CONSUMIDOR</t>
  </si>
  <si>
    <t>CONSUMIDOR</t>
  </si>
  <si>
    <t>SISTEMA ELÉTRICO</t>
  </si>
  <si>
    <t>Vida Útil Média (anos)</t>
  </si>
  <si>
    <t>ATIVIDADES</t>
  </si>
  <si>
    <t xml:space="preserve">Elaboração do projeto e especificação dos materiais e equipamentos </t>
  </si>
  <si>
    <t>CRONOGRAMA FINANCEIRO (em R$)</t>
  </si>
  <si>
    <t>Contrapartida</t>
  </si>
  <si>
    <t>Responsável</t>
  </si>
  <si>
    <t>Origem do
Recurso</t>
  </si>
  <si>
    <t>Total de custos
do projeto (em R$)</t>
  </si>
  <si>
    <t xml:space="preserve">Aquisição dos materiais e equipamentos </t>
  </si>
  <si>
    <t xml:space="preserve">Contratação dos serviços </t>
  </si>
  <si>
    <t>Tipo de Atividade</t>
  </si>
  <si>
    <t>Selecione o tipo de atividade</t>
  </si>
  <si>
    <t>Marketing</t>
  </si>
  <si>
    <t>DIVISÃO DOS CUSTOS POR USO FINAL</t>
  </si>
  <si>
    <t xml:space="preserve"> Marketing</t>
  </si>
  <si>
    <t>Uso Final</t>
  </si>
  <si>
    <t>MARKETING - ORÇAMENTOS</t>
  </si>
  <si>
    <t>Descrição do item</t>
  </si>
  <si>
    <t>Menor Valor Unitário</t>
  </si>
  <si>
    <t>Menor Preço unitário</t>
  </si>
  <si>
    <t>Fornecedor 1</t>
  </si>
  <si>
    <t>Nome do fornecedor</t>
  </si>
  <si>
    <t>CNPJ do fornecedor</t>
  </si>
  <si>
    <t>Data da proposta</t>
  </si>
  <si>
    <t>Validade da proposta</t>
  </si>
  <si>
    <t>Pessoa de contato</t>
  </si>
  <si>
    <t>Telefone</t>
  </si>
  <si>
    <t>e-mail</t>
  </si>
  <si>
    <t>Critério de julgamento</t>
  </si>
  <si>
    <t>Fornecedor 2</t>
  </si>
  <si>
    <t>Fornecedor 3</t>
  </si>
  <si>
    <t>DADOS DO FORNECEDOR</t>
  </si>
  <si>
    <t>Preço Unitário</t>
  </si>
  <si>
    <t>DESCARTE - ORÇAMENTO</t>
  </si>
  <si>
    <t>MARKETING - ORIGEM DOS RECURSOS</t>
  </si>
  <si>
    <t>DESCARTE - ORIGEM DOS RECURSOS</t>
  </si>
  <si>
    <t>FORNECEDORES</t>
  </si>
  <si>
    <t>M&amp;V - PREMISSAS E ORÇAMENTOS</t>
  </si>
  <si>
    <t>M&amp;V - PREMISSAS E ORIGEM DOS RECURSOS</t>
  </si>
  <si>
    <t>TREINAMENTO - ORÇAMENTOS</t>
  </si>
  <si>
    <t>TREINAMENTO E CAPACITAÇÃO</t>
  </si>
  <si>
    <t>GESTÃO ENERGÉTICA</t>
  </si>
  <si>
    <t xml:space="preserve">TRENAMENTO </t>
  </si>
  <si>
    <t>SUB-TOTAL GESTÃO ENERGÉTICA</t>
  </si>
  <si>
    <t>SUB-TOTAL - TREINAMENTO</t>
  </si>
  <si>
    <t>TOTAL TREINAMENTO E CAPACITAÇÃO</t>
  </si>
  <si>
    <t>Fornecedor 4</t>
  </si>
  <si>
    <t>Fornecedor 5</t>
  </si>
  <si>
    <t>Fornecedor 6</t>
  </si>
  <si>
    <t>FORNECEDOR</t>
  </si>
  <si>
    <t>Menor Preço Unitário</t>
  </si>
  <si>
    <t>Menor Preço Unitário 
(Valor da hora)</t>
  </si>
  <si>
    <t>Preço Unitário 
(Valor da hora)</t>
  </si>
  <si>
    <t>CUSTOS - ILUMINAÇÃO (ORÇAMENTOS)</t>
  </si>
  <si>
    <t>TREINAMENTO E CAPACITAÇÃO - ORIGEM DOS RECURSOS</t>
  </si>
  <si>
    <t>ELABORAÇÃO DO PROJETO - ORÇAMENTOS</t>
  </si>
  <si>
    <t>Menor Preço unitário
(Valor da Hora)</t>
  </si>
  <si>
    <t>Preço unitário
(Valor da Hora)</t>
  </si>
  <si>
    <t>ELABORAÇÃO DO PROJETO - ORIGEM DOS RECURSOS</t>
  </si>
  <si>
    <t>Elaboração do Projeto</t>
  </si>
  <si>
    <t>CUSTOS - CONDICIONAMENTO AMBIENTAL (ORÇAMENTOS)</t>
  </si>
  <si>
    <t>CUSTOS - ILUMINAÇÃO (ORIGEM DOS RECURSOS)</t>
  </si>
  <si>
    <t>CUSTOS - CONDICIONAMENTO AMBIENTAL (ORIGEM DOS RECURSOS)</t>
  </si>
  <si>
    <t>CUSTOS - MOTOR (ORÇAMENTOS)</t>
  </si>
  <si>
    <t>CUSTOS - MOTOR (ORIGEM DOS RECURSOS)</t>
  </si>
  <si>
    <t>CUSTOS - SISTEMAS DE REFRIGERAÇÃO (ORIGEM DOS RECURSOS)</t>
  </si>
  <si>
    <t>CUSTOS - SISTEMAS DE REFRIGERAÇÃO (ORÇAMENTOS)</t>
  </si>
  <si>
    <t>CUSTOS - AQUECIMENTO SOLAR DE ÁGUA (ORIGEM DOS RECURSOS)</t>
  </si>
  <si>
    <t>CUSTOS - AQUECIMENTO SOLAR DE ÁGUA (ORÇAMENTOS)</t>
  </si>
  <si>
    <t>CUSTOS - EQUIPAMENTOS HOSPITALARES (ORÇAMENTOS)</t>
  </si>
  <si>
    <t>CUSTOS - EQUIPAMENTOS HOSPITALARES (ORIGEM DOS RECURSOS)</t>
  </si>
  <si>
    <t>CUSTOS - OUTROS SISTEMAS (ORÇAMENTOS)</t>
  </si>
  <si>
    <t>CUSTOS - OUTROS SISTEMAS (ORIGEM DOS RECURSOS)</t>
  </si>
  <si>
    <t>CUSTOS - FONTES INCENTIVADAS (ORÇAMENTOS)</t>
  </si>
  <si>
    <t>CUSTOS - FONTES INCENTIVADAS (ORIGEM DOS RECURSOS)</t>
  </si>
  <si>
    <t>Sub total - Materiais e equipamentos fontes incentivadas</t>
  </si>
  <si>
    <t>Sub total - Mão de obra de terceiros fontes incentivadas</t>
  </si>
  <si>
    <t>Sub total - Mão de obra fontes incentivadas</t>
  </si>
  <si>
    <t>Sub total - Outros custos diretos fontes incentivadas</t>
  </si>
  <si>
    <t>Sub total - Transporte e outros custos diretos fontes incentivadas</t>
  </si>
  <si>
    <t>Sub total - Custos diretos fontes incentivadas</t>
  </si>
  <si>
    <t>Sub total - Outros custos indiretos fontes incentivadas</t>
  </si>
  <si>
    <t>Sub total - Custos indiretos fontes incentivadas</t>
  </si>
  <si>
    <t>Sub total - Custos fontes incentivadas</t>
  </si>
  <si>
    <t>BENEFÍCIOS - FONTES INCENTIVADAS</t>
  </si>
  <si>
    <t>Custo anualizado total fontes incentivadas</t>
  </si>
  <si>
    <t>Custo anualizado PEE  fontes incentivadas</t>
  </si>
  <si>
    <r>
      <t>CA</t>
    </r>
    <r>
      <rPr>
        <b/>
        <vertAlign val="subscript"/>
        <sz val="11"/>
        <color indexed="9"/>
        <rFont val="Calibri"/>
        <family val="2"/>
      </rPr>
      <t>T_FI</t>
    </r>
  </si>
  <si>
    <r>
      <t>CA</t>
    </r>
    <r>
      <rPr>
        <b/>
        <vertAlign val="subscript"/>
        <sz val="11"/>
        <color indexed="9"/>
        <rFont val="Calibri"/>
        <family val="2"/>
      </rPr>
      <t>PEE_FI</t>
    </r>
  </si>
  <si>
    <r>
      <t>RCB</t>
    </r>
    <r>
      <rPr>
        <vertAlign val="subscript"/>
        <sz val="11"/>
        <color indexed="8"/>
        <rFont val="Calibri"/>
        <family val="2"/>
      </rPr>
      <t>FI_PEE</t>
    </r>
  </si>
  <si>
    <r>
      <t>RCB</t>
    </r>
    <r>
      <rPr>
        <vertAlign val="subscript"/>
        <sz val="11"/>
        <color indexed="8"/>
        <rFont val="Calibri"/>
        <family val="2"/>
      </rPr>
      <t>FI_TOTAL</t>
    </r>
  </si>
  <si>
    <t>Fontes Incentivadas</t>
  </si>
  <si>
    <r>
      <t>B</t>
    </r>
    <r>
      <rPr>
        <b/>
        <i/>
        <vertAlign val="subscript"/>
        <sz val="11"/>
        <color indexed="9"/>
        <rFont val="Calibri"/>
        <family val="2"/>
      </rPr>
      <t>FI</t>
    </r>
  </si>
  <si>
    <t>Benefício anualizado fontes incentivadas</t>
  </si>
  <si>
    <t>Potência nominal do sistema</t>
  </si>
  <si>
    <t>Potência instalada de geração</t>
  </si>
  <si>
    <t>FONTE INCENTIVADA</t>
  </si>
  <si>
    <t>Demanda atendida na ponta</t>
  </si>
  <si>
    <t>Fonte Incentivada</t>
  </si>
  <si>
    <t>Meses no ano, de funcionamento do Sistema no horário de Ponta</t>
  </si>
  <si>
    <t>Dias úteis no mês, de funcionamento do Sistema no horário de Ponta</t>
  </si>
  <si>
    <t>Horas por dia, de funcionamento do Sistema no horário de Ponta</t>
  </si>
  <si>
    <t>fonte 1</t>
  </si>
  <si>
    <t>fonte 2</t>
  </si>
  <si>
    <t>fonte 3</t>
  </si>
  <si>
    <t>fonte 4</t>
  </si>
  <si>
    <t>fonte 5</t>
  </si>
  <si>
    <t>fonte 6</t>
  </si>
  <si>
    <t>fonte 7</t>
  </si>
  <si>
    <t>fonte 8</t>
  </si>
  <si>
    <t>fonte 9</t>
  </si>
  <si>
    <t>fonte 10</t>
  </si>
  <si>
    <t>fonte 11</t>
  </si>
  <si>
    <t>fonte 12</t>
  </si>
  <si>
    <t>fonte 13</t>
  </si>
  <si>
    <t>fonte 14</t>
  </si>
  <si>
    <t>fonte 15</t>
  </si>
  <si>
    <t>fonte 16</t>
  </si>
  <si>
    <t>fonte 17</t>
  </si>
  <si>
    <t>fonte 18</t>
  </si>
  <si>
    <t>fonte 19</t>
  </si>
  <si>
    <t>fonte 20</t>
  </si>
  <si>
    <t>Tempo de funcionamento do sistema, em um dia</t>
  </si>
  <si>
    <t>Dias de funcionamento do sistema, em um ano</t>
  </si>
  <si>
    <t>Energia gerada na ponta</t>
  </si>
  <si>
    <r>
      <t>EEp</t>
    </r>
    <r>
      <rPr>
        <i/>
        <vertAlign val="subscript"/>
        <sz val="11"/>
        <color indexed="8"/>
        <rFont val="Calibri"/>
        <family val="2"/>
      </rPr>
      <t>i</t>
    </r>
  </si>
  <si>
    <t>Energia gerada fora de ponta</t>
  </si>
  <si>
    <r>
      <t>EEfp</t>
    </r>
    <r>
      <rPr>
        <i/>
        <vertAlign val="subscript"/>
        <sz val="11"/>
        <color indexed="8"/>
        <rFont val="Calibri"/>
        <family val="2"/>
      </rPr>
      <t>i</t>
    </r>
  </si>
  <si>
    <t>Energia gerada total</t>
  </si>
  <si>
    <t>Energia fornecida em horário de ponta</t>
  </si>
  <si>
    <t>Energia fornecida em horário fora de ponta</t>
  </si>
  <si>
    <t>Demanda mensal atendida</t>
  </si>
  <si>
    <t>RDFPi</t>
  </si>
  <si>
    <t>Demanda atendida fora de ponta</t>
  </si>
  <si>
    <t>Demanda atendida em horário de ponta</t>
  </si>
  <si>
    <t>Demanda atendida em horário fora de ponta</t>
  </si>
  <si>
    <t>Energia mensal fornecida</t>
  </si>
  <si>
    <t>Sub total - Custos medição e verificação fonte incentivada</t>
  </si>
  <si>
    <t>Total de custos
do projeto (R$)</t>
  </si>
  <si>
    <t>FONTES INCENTIVADAS</t>
  </si>
  <si>
    <t>CONSUMIDOR COM FINS LUCRATIVOS</t>
  </si>
  <si>
    <t>Identificação do Consumidor</t>
  </si>
  <si>
    <t>INDICADORES FINANCEIROS (BALANÇO PATRIMONIAL)</t>
  </si>
  <si>
    <t>Patrimônio Líquido (PL)</t>
  </si>
  <si>
    <t>Ativo Circulante (AC)</t>
  </si>
  <si>
    <t>Ativo Total (AT)</t>
  </si>
  <si>
    <t>Realizável a Longo Prazo (RLP)</t>
  </si>
  <si>
    <t>Passivo Circulante (PC)</t>
  </si>
  <si>
    <t>Passivo Não Circulante (PNC)</t>
  </si>
  <si>
    <t>Índice de Liquidez Geral (ILG)</t>
  </si>
  <si>
    <t>Índice de Liquidez Corrente (ILC)</t>
  </si>
  <si>
    <t>Índice de Solvência Geral (ISG)</t>
  </si>
  <si>
    <t>Avaliação Preliminar da Situação Financeira do Proponente</t>
  </si>
  <si>
    <t>Investimento 
Total (R$)</t>
  </si>
  <si>
    <t>Investimento 
PEE (R$)</t>
  </si>
  <si>
    <t>Investimento em 
treinamento (R$)</t>
  </si>
  <si>
    <t>Investimento em 
marketing (R$)</t>
  </si>
  <si>
    <t>Investimento em 
gestão energética (R$)</t>
  </si>
  <si>
    <t>Energia economizada
(MWh/ano)</t>
  </si>
  <si>
    <t>Redução na ponta
(kW)</t>
  </si>
  <si>
    <t>Tipo de Projeto</t>
  </si>
  <si>
    <t>Patrimônio
Líquido (R$)</t>
  </si>
  <si>
    <t>Ativo Circulante - AC (R$)</t>
  </si>
  <si>
    <t>Realizável a Longo Prazo - RLP (R$)</t>
  </si>
  <si>
    <t>Passivo Circulante - PC (R$)</t>
  </si>
  <si>
    <t>Passivo Não Circulante - PNC (R$)</t>
  </si>
  <si>
    <t>Ativo Total - AT (R$)</t>
  </si>
  <si>
    <t>Comércio e Serviços</t>
  </si>
  <si>
    <t>Poder Público</t>
  </si>
  <si>
    <t>Rural</t>
  </si>
  <si>
    <t>Residencial</t>
  </si>
  <si>
    <t>Benefício Anualizado PEE (R$)</t>
  </si>
  <si>
    <t>Custo Anualizado 
PEE (R$)</t>
  </si>
  <si>
    <t>Investimento PEE em Equipamentos (R$)</t>
  </si>
  <si>
    <t>Equip. hospitalar</t>
  </si>
  <si>
    <t>Aquecimento Solar</t>
  </si>
  <si>
    <t>Tarifa final da demanda na ponta (CED) =</t>
  </si>
  <si>
    <t>Tarifa final da energia na ponta (CEEp) =</t>
  </si>
  <si>
    <t>Tarifa final da energia fora de ponta (CEEfp) =</t>
  </si>
  <si>
    <t>ENDEREÇO DO CONSUMIDOR</t>
  </si>
  <si>
    <t>COORDENADOR DO PROJETO</t>
  </si>
  <si>
    <t>responsavel@consumidor.com.br</t>
  </si>
  <si>
    <t>Marketing / Custo Total do Projeto</t>
  </si>
  <si>
    <t>Celebração de Convênio com a CELPA</t>
  </si>
  <si>
    <t xml:space="preserve">Fiscalização da execução do projeto (CELPA) </t>
  </si>
  <si>
    <t>Repasse Financeiro da CELPA para o Consumidor</t>
  </si>
  <si>
    <t>Belem</t>
  </si>
  <si>
    <t>Dist. BELEM (km)</t>
  </si>
  <si>
    <t>SÃO LUIZ</t>
  </si>
  <si>
    <t>Valor Total Solicitado ao PEE</t>
  </si>
  <si>
    <t>AZ A4</t>
  </si>
  <si>
    <t>BR B3</t>
  </si>
  <si>
    <t>BR B1</t>
  </si>
  <si>
    <t xml:space="preserve">Marketing / Custo da Parcela de Recursos PEE </t>
  </si>
  <si>
    <t xml:space="preserve">M&amp;V/Custo da Parcela de Recursos PEE </t>
  </si>
  <si>
    <t xml:space="preserve">Treinamento e Capacitação / Custo da Parcela de Recursos PEE </t>
  </si>
  <si>
    <t>NIVEIS DE TENSÃO</t>
  </si>
  <si>
    <t>CEE (R$/MWh)</t>
  </si>
  <si>
    <t>CED (R$/kW ano)</t>
  </si>
  <si>
    <t>A2 88 a 138 kV</t>
  </si>
  <si>
    <t xml:space="preserve">A3 69 kV </t>
  </si>
  <si>
    <t>A4 2,3 kV a 25 kV</t>
  </si>
  <si>
    <t>B1 Residencial</t>
  </si>
  <si>
    <t>B2 Rural</t>
  </si>
  <si>
    <t>B3 Demais Classes</t>
  </si>
  <si>
    <t>B2 Cooperativa</t>
  </si>
  <si>
    <t>B2 Irrigação</t>
  </si>
  <si>
    <t>B4 IP</t>
  </si>
  <si>
    <t>Industrial</t>
  </si>
  <si>
    <t>Serviços Públicos</t>
  </si>
  <si>
    <t>Residencial Tarifa Social</t>
  </si>
  <si>
    <t>Iluminação Pública</t>
  </si>
  <si>
    <t>NOME DO CONSUMIDOR</t>
  </si>
  <si>
    <t>Resolução ANEEL Nº 2.127 de 23 de Agosto de 2016</t>
  </si>
  <si>
    <t>Limite Acessórios (Acessórios/ Materiais e Equipamentos)</t>
  </si>
  <si>
    <t>Resolução ANEEL Nº 2.289 de 22 de Agosto de 2017</t>
  </si>
  <si>
    <t>Resolução ANEEL Nº 2.438 de 21 de Agosto de 2018</t>
  </si>
  <si>
    <t>Resolução ANEEL Nº 2.540 de 30 de Abril de 2019</t>
  </si>
  <si>
    <t>Modalidade:</t>
  </si>
  <si>
    <t>Contrato de Desempenho</t>
  </si>
  <si>
    <t>Fundo Perdido</t>
  </si>
  <si>
    <t>Resolução ANEEL Nº 2.684 de 28 de Abril de 2020</t>
  </si>
  <si>
    <t>Mês 13</t>
  </si>
  <si>
    <t>Mês 14</t>
  </si>
  <si>
    <t>Mês 15</t>
  </si>
  <si>
    <t>Mês 16</t>
  </si>
  <si>
    <t>Mês 17</t>
  </si>
  <si>
    <t>Mês 18</t>
  </si>
  <si>
    <t>Mês 19</t>
  </si>
  <si>
    <t>Mês 20</t>
  </si>
  <si>
    <t>Mês 21</t>
  </si>
  <si>
    <t>Mês 22</t>
  </si>
  <si>
    <t>Mês 23</t>
  </si>
  <si>
    <t>Mês 24</t>
  </si>
  <si>
    <t>Celebração de Convênio com a EQUATORIAL</t>
  </si>
  <si>
    <t>Proponente</t>
  </si>
  <si>
    <t xml:space="preserve">Fiscalização da execução do projeto (EQUATORIAL) </t>
  </si>
  <si>
    <t>Projeto</t>
  </si>
  <si>
    <t>NOME  DO PROJETO</t>
  </si>
  <si>
    <t>Equatorial Energia  e 
Consumidor</t>
  </si>
  <si>
    <t>Equatorial Energia  e 
Proponente</t>
  </si>
  <si>
    <t>Equatorial Energia</t>
  </si>
  <si>
    <t>Celebração de Convênio com a Equatorial</t>
  </si>
  <si>
    <t>PEE Equatorial Energia</t>
  </si>
  <si>
    <t xml:space="preserve">Fiscalização da execução do projeto (Equatorial) </t>
  </si>
  <si>
    <t>Resolução ANEEL Nº 3.033 de 26 de Abril de 2022</t>
  </si>
  <si>
    <t>Resolução ANEEL Nº 3.279 de 17 de outubro de 2023</t>
  </si>
  <si>
    <t>Equatorial Goiás  Distribuidora de Energia (EQTL-GO) - CNPJ: 59.655.460/0001-09</t>
  </si>
  <si>
    <t>ABADIA DE GOIAS</t>
  </si>
  <si>
    <t>ABADIANIA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</si>
  <si>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</si>
  <si>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</si>
  <si>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</si>
  <si>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</si>
  <si>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</si>
  <si>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</si>
  <si>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</si>
  <si>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</si>
  <si>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</si>
  <si>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</si>
  <si>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</si>
  <si>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</si>
  <si>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</si>
  <si>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ANAPOLIS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</si>
  <si>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</si>
  <si>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</si>
  <si>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</si>
  <si>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</si>
  <si>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</si>
  <si>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</si>
  <si>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</si>
  <si>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</si>
  <si>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</si>
  <si>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</si>
  <si>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</si>
  <si>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</si>
  <si>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AVELINOPOLIS</t>
  </si>
  <si>
    <t>BALIZA</t>
  </si>
  <si>
    <t>BARRO ALTO</t>
  </si>
  <si>
    <t>BELA VISTA DE GOIAS</t>
  </si>
  <si>
    <t>BOM JARDIM DE GOIAS</t>
  </si>
  <si>
    <t>BOM JESUS DE GOIAS</t>
  </si>
  <si>
    <t>BONFINOPOLIS</t>
  </si>
  <si>
    <t>BONOPOLIS</t>
  </si>
  <si>
    <t>BRAZABRANTES</t>
  </si>
  <si>
    <t>BRITANIA</t>
  </si>
  <si>
    <t>BURITI ALEGRE</t>
  </si>
  <si>
    <t>BURITI DE GOIAS</t>
  </si>
  <si>
    <t>BURITINOPOLIS</t>
  </si>
  <si>
    <t>CABECEIRAS</t>
  </si>
  <si>
    <t>CACHOEIRA ALTA</t>
  </si>
  <si>
    <t>CACHOEIRA DE GOIAS</t>
  </si>
  <si>
    <t>CACHOEIRA DOURADA</t>
  </si>
  <si>
    <t>CACU</t>
  </si>
  <si>
    <t>CAIAPONIA</t>
  </si>
  <si>
    <t>CALDAS NOVAS</t>
  </si>
  <si>
    <t>CALDAZINHA</t>
  </si>
  <si>
    <t>CAMPESTRE DE GOIAS</t>
  </si>
  <si>
    <t>CAMPINACU</t>
  </si>
  <si>
    <t>CAMPINORTE</t>
  </si>
  <si>
    <t>CAMPO ALEGRE DE GOIAS</t>
  </si>
  <si>
    <t>CAMPO LIMPO DE GOIAS</t>
  </si>
  <si>
    <t>CAMPOS BELOS</t>
  </si>
  <si>
    <t>CAMPOS VERDES</t>
  </si>
  <si>
    <t>CARMO DO RIO VERDE</t>
  </si>
  <si>
    <t>CASTELANDIA</t>
  </si>
  <si>
    <t>CATALAO</t>
  </si>
  <si>
    <t>CATURAI</t>
  </si>
  <si>
    <t>CAVALCANTE</t>
  </si>
  <si>
    <t>CERES</t>
  </si>
  <si>
    <t>CEZARINA</t>
  </si>
  <si>
    <t>CHAPADAO DO CEU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</si>
  <si>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</si>
  <si>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</si>
  <si>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</si>
  <si>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</si>
  <si>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</si>
  <si>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</si>
  <si>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</si>
  <si>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</si>
  <si>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</si>
  <si>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</si>
  <si>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</si>
  <si>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</si>
  <si>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</si>
  <si>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</si>
  <si>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DIANOPOLIS</t>
  </si>
  <si>
    <t>DIORAMA</t>
  </si>
  <si>
    <t>DIVINOPOLIS DE GOIAS</t>
  </si>
  <si>
    <t>DOVERLANDIA</t>
  </si>
  <si>
    <t>EDEALINA</t>
  </si>
  <si>
    <t>EDEIA</t>
  </si>
  <si>
    <t>ESTRELA DO NORTE</t>
  </si>
  <si>
    <t>FAINA</t>
  </si>
  <si>
    <t>FAZENDA NOVA</t>
  </si>
  <si>
    <t>FIRMINOPOLIS</t>
  </si>
  <si>
    <t>FLORES DE GOIAS</t>
  </si>
  <si>
    <t>FORMOSA</t>
  </si>
  <si>
    <t>FORMOSO</t>
  </si>
  <si>
    <t>GAMELEIRA DE GOIAS</t>
  </si>
  <si>
    <t>GOIANAPOLIS</t>
  </si>
  <si>
    <t>GOIANDIRA</t>
  </si>
  <si>
    <t>GOIANESIA</t>
  </si>
  <si>
    <t>GOIANIA</t>
  </si>
  <si>
    <t>GOIANIRA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</si>
  <si>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</si>
  <si>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</si>
  <si>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</si>
  <si>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</si>
  <si>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</si>
  <si>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</si>
  <si>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</si>
  <si>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HIDROLANDIA</t>
  </si>
  <si>
    <t>HIDROLINA</t>
  </si>
  <si>
    <t>IACIARA</t>
  </si>
  <si>
    <t>INACIOLANDIA</t>
  </si>
  <si>
    <t>INDIARA</t>
  </si>
  <si>
    <t>INHUMAS</t>
  </si>
  <si>
    <t>IPAMERI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</si>
  <si>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</si>
  <si>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</si>
  <si>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</si>
  <si>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</si>
  <si>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</si>
  <si>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</si>
  <si>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</si>
  <si>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</si>
  <si>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</si>
  <si>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</si>
  <si>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</si>
  <si>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</si>
  <si>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</si>
  <si>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</si>
  <si>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</si>
  <si>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</si>
  <si>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</si>
  <si>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</si>
  <si>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</si>
  <si>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</si>
  <si>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JUSSARA</t>
  </si>
  <si>
    <t>LAGOA SANTA</t>
  </si>
  <si>
    <t>LEOPOLDO DE BULHOES</t>
  </si>
  <si>
    <t>LUZIANIA</t>
  </si>
  <si>
    <t>MAIRIPOTABA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</si>
  <si>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</si>
  <si>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</si>
  <si>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</si>
  <si>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</si>
  <si>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</si>
  <si>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</si>
  <si>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</si>
  <si>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MINEIROS</t>
  </si>
  <si>
    <t>MOIPORA</t>
  </si>
  <si>
    <t>MONTE ALEGRE DE GOIAS</t>
  </si>
  <si>
    <t>MONTES CLAROS DE GOIAS</t>
  </si>
  <si>
    <t>MONTIVIDIU</t>
  </si>
  <si>
    <t>MONTIVIDIU DO NORTE</t>
  </si>
  <si>
    <t>MORRINHOS</t>
  </si>
  <si>
    <t>MORRO AGUDO DE GOIAS</t>
  </si>
  <si>
    <t>MOSSAMEDES</t>
  </si>
  <si>
    <t>MOZARLANDIA</t>
  </si>
  <si>
    <t>MUNDO NOVO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</si>
  <si>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</si>
  <si>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</si>
  <si>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</si>
  <si>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</si>
  <si>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</si>
  <si>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</si>
  <si>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</si>
  <si>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</si>
  <si>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</si>
  <si>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ROMA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</si>
  <si>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</si>
  <si>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</si>
  <si>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</si>
  <si>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</si>
  <si>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</si>
  <si>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</si>
  <si>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</si>
  <si>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</si>
  <si>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</si>
  <si>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</si>
  <si>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</si>
  <si>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</si>
  <si>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PANAMA</t>
  </si>
  <si>
    <t>PARANAIGUARA</t>
  </si>
  <si>
    <t>PARAUNA</t>
  </si>
  <si>
    <t>PEROLANDIA</t>
  </si>
  <si>
    <t>PETROLINA DE GOIAS</t>
  </si>
  <si>
    <t>PILAR DE GOIAS</t>
  </si>
  <si>
    <t>PIRACANJUBA</t>
  </si>
  <si>
    <t>PIRANHAS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</si>
  <si>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</si>
  <si>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</si>
  <si>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</si>
  <si>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</si>
  <si>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</si>
  <si>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</si>
  <si>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</si>
  <si>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</si>
  <si>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</si>
  <si>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</si>
  <si>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</si>
  <si>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</si>
  <si>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RIO QUENTE</t>
  </si>
  <si>
    <t>RIO VERDE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</si>
  <si>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</si>
  <si>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</si>
  <si>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</si>
  <si>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</si>
  <si>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</si>
  <si>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</si>
  <si>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</si>
  <si>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</si>
  <si>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</si>
  <si>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</si>
  <si>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</si>
  <si>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</si>
  <si>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DA BARRA</t>
  </si>
  <si>
    <t>SANTO ANTONIO DE GOIAS</t>
  </si>
  <si>
    <t>SANTO ANTONIO DO DESCOBERTO</t>
  </si>
  <si>
    <t>SAO DOMINGOS</t>
  </si>
  <si>
    <t>SAO FRANCISCO DE GOIAS</t>
  </si>
  <si>
    <t>SAO JOAO DA PARAUNA</t>
  </si>
  <si>
    <t>SAO JOAO D'ALIANCA</t>
  </si>
  <si>
    <t>SAO LUIS DE MONTES BELOS</t>
  </si>
  <si>
    <t>SAO LUIZ DO NORTE</t>
  </si>
  <si>
    <t>SAO MIGUEL DO ARAGUAIA</t>
  </si>
  <si>
    <t>SAO MIGUEL DO PASSA QUATRO</t>
  </si>
  <si>
    <t>SAO PATRICIO</t>
  </si>
  <si>
    <t>SAO SIMAO</t>
  </si>
  <si>
    <t>SENADOR CANEDO</t>
  </si>
  <si>
    <t>SERRANOPOLIS</t>
  </si>
  <si>
    <t>SILVANIA</t>
  </si>
  <si>
    <t>SIMOLANDIA</t>
  </si>
  <si>
    <t>SITIO D'ABADIA</t>
  </si>
  <si>
    <t>TAQUARAL DE GOIAS</t>
  </si>
  <si>
    <t>TERESINA DE GOIAS</t>
  </si>
  <si>
    <t>TEREZOPOLIS DE GOIAS</t>
  </si>
  <si>
    <t>TRES RANCHOS</t>
  </si>
  <si>
    <t>TRINDADE</t>
  </si>
  <si>
    <t>TROMBAS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</si>
  <si>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</si>
  <si>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</si>
  <si>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</si>
  <si>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</si>
  <si>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</si>
  <si>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</si>
  <si>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</si>
  <si>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</si>
  <si>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</si>
  <si>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VICENTINOPOLIS</t>
  </si>
  <si>
    <t>VILA BOA</t>
  </si>
  <si>
    <t>VILA PROPICIO</t>
  </si>
  <si>
    <r>
      <t xml:space="preserve">2) O horário de ponta da Concesionária é das </t>
    </r>
    <r>
      <rPr>
        <b/>
        <sz val="11"/>
        <rFont val="Calibri"/>
        <family val="2"/>
      </rPr>
      <t>18:00 às 21:00.</t>
    </r>
  </si>
  <si>
    <t>Resolução ANEEL Nº 3.279 de 17 de Outubro de 2023</t>
  </si>
  <si>
    <t>Resolução ANEEL Nº 3.407 de 15 de Outubro de 2024</t>
  </si>
  <si>
    <t>Resolução ANEEL Nº 3.544 de 21 de Outubro de 2025</t>
  </si>
  <si>
    <t>VERSÃO 1.0 - 17/08/2026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</si>
</sst>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&quot;R$ &quot;#,##0.00"/>
    <numFmt numFmtId="167" formatCode="0.0000;[Red][&gt;0.8]General;General"/>
    <numFmt numFmtId="168" formatCode="#,##0.00;\-#,##0.00;&quot;&quot;;@"/>
    <numFmt numFmtId="169" formatCode="#,##0.00000"/>
    <numFmt numFmtId="170" formatCode="#,##0.00;\-#,##0.00;0.00;@"/>
    <numFmt numFmtId="171" formatCode="#,##0.00_ ;\-#,##0.00\ "/>
    <numFmt numFmtId="172" formatCode="#,##0;\-#,##0;0;@"/>
    <numFmt numFmtId="173" formatCode="_(* #,##0_);_(* \(#,##0\);_(* &quot;-&quot;??_);_(@_)"/>
    <numFmt numFmtId="174" formatCode="00&quot;.&quot;000&quot;.&quot;000&quot;/&quot;0000&quot;-&quot;00"/>
    <numFmt numFmtId="175" formatCode="[&lt;10000000000]&quot;(&quot;00&quot;) &quot;0000&quot;-&quot;0000;&quot;(&quot;00&quot;) &quot;00000&quot;-&quot;0000"/>
    <numFmt numFmtId="176" formatCode="0.00000"/>
    <numFmt numFmtId="177" formatCode="0.000000"/>
  </numFmts>
  <fonts count="7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b/>
      <vertAlign val="subscript"/>
      <sz val="11"/>
      <color indexed="9"/>
      <name val="Calibri"/>
      <family val="2"/>
    </font>
    <font>
      <b/>
      <sz val="11"/>
      <name val="Calibri"/>
      <family val="2"/>
    </font>
    <font>
      <b/>
      <vertAlign val="subscript"/>
      <sz val="14"/>
      <color indexed="9"/>
      <name val="Calibri"/>
      <family val="2"/>
    </font>
    <font>
      <sz val="9"/>
      <color indexed="81"/>
      <name val="Tahoma"/>
      <family val="2"/>
    </font>
    <font>
      <vertAlign val="subscript"/>
      <sz val="11"/>
      <color indexed="8"/>
      <name val="Calibri"/>
      <family val="2"/>
    </font>
    <font>
      <i/>
      <sz val="11"/>
      <color indexed="8"/>
      <name val="Calibri"/>
      <family val="2"/>
    </font>
    <font>
      <i/>
      <vertAlign val="subscript"/>
      <sz val="11"/>
      <color indexed="8"/>
      <name val="Calibri"/>
      <family val="2"/>
    </font>
    <font>
      <b/>
      <i/>
      <vertAlign val="subscript"/>
      <sz val="11"/>
      <color indexed="9"/>
      <name val="Calibri"/>
      <family val="2"/>
    </font>
    <font>
      <vertAlign val="superscript"/>
      <sz val="11"/>
      <name val="Calibri"/>
      <family val="2"/>
    </font>
    <font>
      <i/>
      <vertAlign val="subscript"/>
      <sz val="11"/>
      <name val="Calibri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8"/>
      <color indexed="8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1"/>
      <name val="Calibri"/>
      <family val="2"/>
      <scheme val="minor"/>
    </font>
    <font>
      <sz val="11"/>
      <color indexed="43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color rgb="FF99CCFF"/>
      <name val="Calibri"/>
      <family val="2"/>
      <scheme val="minor"/>
    </font>
    <font>
      <sz val="10"/>
      <color rgb="FF99CCFF"/>
      <name val="Arial"/>
      <family val="2"/>
    </font>
    <font>
      <sz val="10"/>
      <color theme="0" tint="-0.14999847407452621"/>
      <name val="Arial"/>
      <family val="2"/>
    </font>
    <font>
      <b/>
      <sz val="11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rgb="FFFDE9CF"/>
      <name val="Calibri"/>
      <family val="2"/>
      <scheme val="minor"/>
    </font>
    <font>
      <sz val="11"/>
      <color theme="3" tint="0.79998168889431442"/>
      <name val="Calibri"/>
      <family val="2"/>
      <scheme val="minor"/>
    </font>
    <font>
      <b/>
      <sz val="20"/>
      <color rgb="FF99CCFF"/>
      <name val="Wingdings"/>
      <charset val="2"/>
    </font>
    <font>
      <b/>
      <sz val="14"/>
      <color rgb="FF99CCFF"/>
      <name val="Arial"/>
      <family val="2"/>
    </font>
    <font>
      <b/>
      <sz val="10"/>
      <color rgb="FF99CCFF"/>
      <name val="Arial"/>
      <family val="2"/>
    </font>
    <font>
      <b/>
      <sz val="14"/>
      <color rgb="FF99CCFF"/>
      <name val="Calibri"/>
      <family val="2"/>
      <scheme val="minor"/>
    </font>
    <font>
      <sz val="14"/>
      <color rgb="FF99CCFF"/>
      <name val="Calibri"/>
      <family val="2"/>
      <scheme val="minor"/>
    </font>
    <font>
      <sz val="20"/>
      <color theme="0"/>
      <name val="Wingdings"/>
      <charset val="2"/>
    </font>
    <font>
      <sz val="10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indexed="9"/>
      <name val="Calibri"/>
      <family val="2"/>
      <scheme val="minor"/>
    </font>
    <font>
      <b/>
      <sz val="9"/>
      <color indexed="81"/>
      <name val="Segoe UI"/>
      <charset val="1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74">
    <xf numFmtId="0" fontId="0" fillId="0" borderId="0" xfId="0"/>
    <xf numFmtId="0" fontId="25" fillId="3" borderId="1" xfId="0" applyFont="1" applyFill="1" applyBorder="1" applyAlignment="1" applyProtection="1">
      <alignment vertical="center"/>
      <protection hidden="1"/>
    </xf>
    <xf numFmtId="0" fontId="25" fillId="3" borderId="2" xfId="0" applyFont="1" applyFill="1" applyBorder="1" applyAlignment="1" applyProtection="1">
      <alignment vertical="center"/>
      <protection hidden="1"/>
    </xf>
    <xf numFmtId="0" fontId="25" fillId="3" borderId="3" xfId="0" applyFont="1" applyFill="1" applyBorder="1" applyAlignment="1" applyProtection="1">
      <alignment vertical="center"/>
      <protection hidden="1"/>
    </xf>
    <xf numFmtId="0" fontId="25" fillId="3" borderId="4" xfId="0" applyFont="1" applyFill="1" applyBorder="1" applyAlignment="1" applyProtection="1">
      <alignment vertical="center"/>
      <protection hidden="1"/>
    </xf>
    <xf numFmtId="0" fontId="25" fillId="3" borderId="5" xfId="0" applyFont="1" applyFill="1" applyBorder="1" applyAlignment="1" applyProtection="1">
      <alignment vertical="center"/>
      <protection hidden="1"/>
    </xf>
    <xf numFmtId="4" fontId="26" fillId="3" borderId="5" xfId="0" applyNumberFormat="1" applyFont="1" applyFill="1" applyBorder="1" applyAlignment="1" applyProtection="1">
      <alignment vertical="center"/>
      <protection hidden="1"/>
    </xf>
    <xf numFmtId="167" fontId="26" fillId="3" borderId="5" xfId="0" applyNumberFormat="1" applyFont="1" applyFill="1" applyBorder="1" applyAlignment="1" applyProtection="1">
      <alignment vertical="center"/>
      <protection hidden="1"/>
    </xf>
    <xf numFmtId="0" fontId="27" fillId="3" borderId="5" xfId="0" applyFont="1" applyFill="1" applyBorder="1" applyAlignment="1" applyProtection="1">
      <alignment vertical="center"/>
      <protection hidden="1"/>
    </xf>
    <xf numFmtId="0" fontId="26" fillId="3" borderId="5" xfId="0" applyFont="1" applyFill="1" applyBorder="1" applyAlignment="1" applyProtection="1">
      <alignment vertical="center"/>
      <protection hidden="1"/>
    </xf>
    <xf numFmtId="0" fontId="28" fillId="4" borderId="0" xfId="0" applyFont="1" applyFill="1" applyAlignment="1" applyProtection="1">
      <alignment vertical="center"/>
      <protection hidden="1"/>
    </xf>
    <xf numFmtId="0" fontId="28" fillId="4" borderId="0" xfId="0" applyFont="1" applyFill="1" applyAlignment="1" applyProtection="1">
      <alignment horizontal="right" vertical="center"/>
      <protection hidden="1"/>
    </xf>
    <xf numFmtId="0" fontId="28" fillId="4" borderId="0" xfId="0" applyFont="1" applyFill="1" applyAlignment="1" applyProtection="1">
      <alignment horizontal="left" vertical="center"/>
      <protection hidden="1"/>
    </xf>
    <xf numFmtId="0" fontId="28" fillId="4" borderId="0" xfId="0" applyFont="1" applyFill="1"/>
    <xf numFmtId="0" fontId="29" fillId="4" borderId="0" xfId="0" applyFont="1" applyFill="1" applyAlignment="1" applyProtection="1">
      <alignment vertical="center"/>
      <protection hidden="1"/>
    </xf>
    <xf numFmtId="0" fontId="28" fillId="4" borderId="0" xfId="0" applyFont="1" applyFill="1" applyAlignment="1" applyProtection="1">
      <alignment vertical="center" wrapText="1"/>
      <protection hidden="1"/>
    </xf>
    <xf numFmtId="0" fontId="30" fillId="4" borderId="0" xfId="0" applyFont="1" applyFill="1" applyAlignment="1" applyProtection="1">
      <alignment horizontal="right" vertical="center"/>
      <protection hidden="1"/>
    </xf>
    <xf numFmtId="0" fontId="30" fillId="4" borderId="0" xfId="0" applyFont="1" applyFill="1" applyAlignment="1" applyProtection="1">
      <alignment vertical="center"/>
      <protection hidden="1"/>
    </xf>
    <xf numFmtId="0" fontId="31" fillId="3" borderId="6" xfId="0" applyFont="1" applyFill="1" applyBorder="1" applyAlignment="1" applyProtection="1">
      <alignment vertical="center"/>
      <protection hidden="1"/>
    </xf>
    <xf numFmtId="0" fontId="31" fillId="3" borderId="6" xfId="0" applyFont="1" applyFill="1" applyBorder="1" applyProtection="1">
      <protection hidden="1"/>
    </xf>
    <xf numFmtId="0" fontId="31" fillId="3" borderId="6" xfId="0" applyFont="1" applyFill="1" applyBorder="1" applyAlignment="1" applyProtection="1">
      <alignment horizontal="center"/>
      <protection hidden="1"/>
    </xf>
    <xf numFmtId="4" fontId="32" fillId="3" borderId="0" xfId="0" applyNumberFormat="1" applyFont="1" applyFill="1" applyAlignment="1" applyProtection="1">
      <alignment vertical="center"/>
      <protection hidden="1"/>
    </xf>
    <xf numFmtId="164" fontId="33" fillId="5" borderId="7" xfId="2" applyFont="1" applyFill="1" applyBorder="1" applyAlignment="1" applyProtection="1">
      <alignment vertical="center"/>
      <protection hidden="1"/>
    </xf>
    <xf numFmtId="0" fontId="34" fillId="3" borderId="6" xfId="0" applyFont="1" applyFill="1" applyBorder="1" applyAlignment="1" applyProtection="1">
      <alignment vertical="center"/>
      <protection hidden="1"/>
    </xf>
    <xf numFmtId="0" fontId="35" fillId="0" borderId="0" xfId="0" applyFont="1"/>
    <xf numFmtId="0" fontId="35" fillId="0" borderId="0" xfId="0" applyFont="1" applyAlignment="1" applyProtection="1">
      <alignment vertical="center"/>
      <protection hidden="1"/>
    </xf>
    <xf numFmtId="0" fontId="35" fillId="0" borderId="0" xfId="0" applyFont="1" applyAlignment="1" applyProtection="1">
      <alignment horizontal="right"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1" fontId="35" fillId="6" borderId="8" xfId="0" applyNumberFormat="1" applyFont="1" applyFill="1" applyBorder="1" applyAlignment="1" applyProtection="1">
      <alignment horizontal="center"/>
      <protection hidden="1"/>
    </xf>
    <xf numFmtId="2" fontId="35" fillId="6" borderId="8" xfId="0" applyNumberFormat="1" applyFont="1" applyFill="1" applyBorder="1" applyAlignment="1" applyProtection="1">
      <alignment horizontal="left"/>
      <protection hidden="1"/>
    </xf>
    <xf numFmtId="0" fontId="36" fillId="0" borderId="5" xfId="0" applyFont="1" applyBorder="1" applyAlignment="1" applyProtection="1">
      <alignment horizontal="right" vertical="center"/>
      <protection hidden="1"/>
    </xf>
    <xf numFmtId="165" fontId="35" fillId="0" borderId="0" xfId="11" applyFont="1" applyFill="1" applyAlignment="1" applyProtection="1">
      <alignment vertical="center"/>
      <protection hidden="1"/>
    </xf>
    <xf numFmtId="0" fontId="35" fillId="0" borderId="0" xfId="0" applyFont="1" applyAlignment="1" applyProtection="1">
      <alignment horizontal="left" vertical="center"/>
      <protection hidden="1"/>
    </xf>
    <xf numFmtId="0" fontId="35" fillId="0" borderId="0" xfId="0" applyFont="1" applyProtection="1">
      <protection hidden="1"/>
    </xf>
    <xf numFmtId="0" fontId="35" fillId="7" borderId="9" xfId="0" applyFont="1" applyFill="1" applyBorder="1" applyAlignment="1" applyProtection="1">
      <alignment vertical="center"/>
      <protection hidden="1"/>
    </xf>
    <xf numFmtId="0" fontId="35" fillId="6" borderId="9" xfId="0" applyFont="1" applyFill="1" applyBorder="1" applyAlignment="1" applyProtection="1">
      <alignment horizontal="center" vertical="center"/>
      <protection hidden="1"/>
    </xf>
    <xf numFmtId="0" fontId="35" fillId="8" borderId="9" xfId="0" applyFont="1" applyFill="1" applyBorder="1" applyAlignment="1" applyProtection="1">
      <alignment horizontal="center" vertical="center"/>
      <protection hidden="1"/>
    </xf>
    <xf numFmtId="0" fontId="35" fillId="7" borderId="10" xfId="0" applyFont="1" applyFill="1" applyBorder="1" applyAlignment="1" applyProtection="1">
      <alignment vertical="center"/>
      <protection hidden="1"/>
    </xf>
    <xf numFmtId="0" fontId="35" fillId="7" borderId="10" xfId="0" applyFont="1" applyFill="1" applyBorder="1" applyAlignment="1" applyProtection="1">
      <alignment horizontal="center" vertical="center"/>
      <protection hidden="1"/>
    </xf>
    <xf numFmtId="0" fontId="35" fillId="7" borderId="8" xfId="0" applyFont="1" applyFill="1" applyBorder="1" applyAlignment="1" applyProtection="1">
      <alignment horizontal="center"/>
      <protection hidden="1"/>
    </xf>
    <xf numFmtId="0" fontId="35" fillId="8" borderId="11" xfId="0" applyFont="1" applyFill="1" applyBorder="1" applyAlignment="1" applyProtection="1">
      <alignment horizontal="center" vertical="center"/>
      <protection hidden="1"/>
    </xf>
    <xf numFmtId="0" fontId="35" fillId="8" borderId="12" xfId="0" applyFont="1" applyFill="1" applyBorder="1" applyAlignment="1" applyProtection="1">
      <alignment horizontal="center"/>
      <protection hidden="1"/>
    </xf>
    <xf numFmtId="0" fontId="35" fillId="8" borderId="7" xfId="0" applyFont="1" applyFill="1" applyBorder="1" applyAlignment="1" applyProtection="1">
      <alignment horizontal="center"/>
      <protection hidden="1"/>
    </xf>
    <xf numFmtId="0" fontId="35" fillId="9" borderId="2" xfId="0" applyFont="1" applyFill="1" applyBorder="1" applyAlignment="1" applyProtection="1">
      <alignment horizontal="center"/>
      <protection hidden="1"/>
    </xf>
    <xf numFmtId="0" fontId="35" fillId="6" borderId="8" xfId="0" applyFont="1" applyFill="1" applyBorder="1" applyAlignment="1" applyProtection="1">
      <alignment vertical="center"/>
      <protection hidden="1"/>
    </xf>
    <xf numFmtId="0" fontId="35" fillId="9" borderId="8" xfId="0" applyFont="1" applyFill="1" applyBorder="1" applyAlignment="1" applyProtection="1">
      <alignment vertical="center"/>
      <protection hidden="1"/>
    </xf>
    <xf numFmtId="0" fontId="35" fillId="8" borderId="10" xfId="0" applyFont="1" applyFill="1" applyBorder="1" applyAlignment="1" applyProtection="1">
      <alignment horizontal="center" vertical="center"/>
      <protection hidden="1"/>
    </xf>
    <xf numFmtId="0" fontId="35" fillId="8" borderId="8" xfId="0" applyFont="1" applyFill="1" applyBorder="1" applyAlignment="1" applyProtection="1">
      <alignment horizontal="center"/>
      <protection hidden="1"/>
    </xf>
    <xf numFmtId="1" fontId="35" fillId="6" borderId="13" xfId="0" applyNumberFormat="1" applyFont="1" applyFill="1" applyBorder="1" applyAlignment="1" applyProtection="1">
      <alignment horizontal="center" vertical="center"/>
      <protection hidden="1"/>
    </xf>
    <xf numFmtId="0" fontId="35" fillId="6" borderId="8" xfId="0" applyFont="1" applyFill="1" applyBorder="1" applyAlignment="1" applyProtection="1">
      <alignment horizontal="center" vertical="center"/>
      <protection hidden="1"/>
    </xf>
    <xf numFmtId="165" fontId="35" fillId="6" borderId="8" xfId="11" applyFont="1" applyFill="1" applyBorder="1" applyAlignment="1" applyProtection="1">
      <alignment horizontal="center"/>
      <protection hidden="1"/>
    </xf>
    <xf numFmtId="1" fontId="35" fillId="6" borderId="4" xfId="0" applyNumberFormat="1" applyFont="1" applyFill="1" applyBorder="1" applyAlignment="1" applyProtection="1">
      <alignment horizontal="center" vertical="center"/>
      <protection hidden="1"/>
    </xf>
    <xf numFmtId="0" fontId="35" fillId="10" borderId="8" xfId="0" applyFont="1" applyFill="1" applyBorder="1" applyAlignment="1" applyProtection="1">
      <alignment vertical="center"/>
      <protection hidden="1"/>
    </xf>
    <xf numFmtId="0" fontId="35" fillId="6" borderId="7" xfId="0" applyFont="1" applyFill="1" applyBorder="1" applyAlignment="1" applyProtection="1">
      <alignment horizontal="center" vertical="center"/>
      <protection hidden="1"/>
    </xf>
    <xf numFmtId="0" fontId="35" fillId="8" borderId="8" xfId="0" applyFont="1" applyFill="1" applyBorder="1" applyAlignment="1" applyProtection="1">
      <alignment horizontal="center" vertical="center"/>
      <protection hidden="1"/>
    </xf>
    <xf numFmtId="2" fontId="35" fillId="6" borderId="8" xfId="0" applyNumberFormat="1" applyFont="1" applyFill="1" applyBorder="1" applyAlignment="1" applyProtection="1">
      <alignment horizontal="center" vertical="center"/>
      <protection hidden="1"/>
    </xf>
    <xf numFmtId="1" fontId="35" fillId="6" borderId="3" xfId="0" applyNumberFormat="1" applyFont="1" applyFill="1" applyBorder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/>
      <protection hidden="1"/>
    </xf>
    <xf numFmtId="0" fontId="35" fillId="8" borderId="9" xfId="0" applyFont="1" applyFill="1" applyBorder="1" applyAlignment="1" applyProtection="1">
      <alignment vertical="center"/>
      <protection hidden="1"/>
    </xf>
    <xf numFmtId="2" fontId="35" fillId="8" borderId="10" xfId="0" applyNumberFormat="1" applyFont="1" applyFill="1" applyBorder="1" applyAlignment="1" applyProtection="1">
      <alignment vertical="center"/>
      <protection hidden="1"/>
    </xf>
    <xf numFmtId="0" fontId="35" fillId="0" borderId="0" xfId="0" applyFont="1" applyAlignment="1" applyProtection="1">
      <alignment horizontal="left"/>
      <protection hidden="1"/>
    </xf>
    <xf numFmtId="164" fontId="35" fillId="0" borderId="0" xfId="0" applyNumberFormat="1" applyFont="1" applyAlignment="1" applyProtection="1">
      <alignment horizontal="center"/>
      <protection hidden="1"/>
    </xf>
    <xf numFmtId="0" fontId="35" fillId="6" borderId="12" xfId="0" applyFont="1" applyFill="1" applyBorder="1" applyAlignment="1" applyProtection="1">
      <alignment horizontal="left" vertical="center"/>
      <protection hidden="1"/>
    </xf>
    <xf numFmtId="0" fontId="35" fillId="6" borderId="14" xfId="0" applyFont="1" applyFill="1" applyBorder="1" applyAlignment="1" applyProtection="1">
      <alignment horizontal="left" vertical="center"/>
      <protection hidden="1"/>
    </xf>
    <xf numFmtId="0" fontId="35" fillId="6" borderId="7" xfId="0" applyFont="1" applyFill="1" applyBorder="1" applyAlignment="1" applyProtection="1">
      <alignment horizontal="left" vertical="center"/>
      <protection hidden="1"/>
    </xf>
    <xf numFmtId="0" fontId="35" fillId="11" borderId="0" xfId="0" applyFont="1" applyFill="1" applyAlignment="1" applyProtection="1">
      <alignment vertical="center"/>
      <protection hidden="1"/>
    </xf>
    <xf numFmtId="0" fontId="35" fillId="6" borderId="8" xfId="0" applyFont="1" applyFill="1" applyBorder="1" applyAlignment="1" applyProtection="1">
      <alignment horizontal="left" vertical="center"/>
      <protection hidden="1"/>
    </xf>
    <xf numFmtId="164" fontId="35" fillId="6" borderId="8" xfId="2" applyFont="1" applyFill="1" applyBorder="1" applyAlignment="1" applyProtection="1">
      <alignment vertical="center"/>
      <protection hidden="1"/>
    </xf>
    <xf numFmtId="10" fontId="35" fillId="6" borderId="8" xfId="6" applyNumberFormat="1" applyFont="1" applyFill="1" applyBorder="1" applyAlignment="1" applyProtection="1">
      <alignment vertical="center"/>
      <protection hidden="1"/>
    </xf>
    <xf numFmtId="0" fontId="35" fillId="12" borderId="8" xfId="0" applyFont="1" applyFill="1" applyBorder="1" applyAlignment="1" applyProtection="1">
      <alignment horizontal="left" vertical="center"/>
      <protection hidden="1"/>
    </xf>
    <xf numFmtId="164" fontId="35" fillId="12" borderId="8" xfId="2" applyFont="1" applyFill="1" applyBorder="1" applyAlignment="1" applyProtection="1">
      <alignment vertical="center"/>
      <protection hidden="1"/>
    </xf>
    <xf numFmtId="10" fontId="35" fillId="12" borderId="8" xfId="6" applyNumberFormat="1" applyFont="1" applyFill="1" applyBorder="1" applyAlignment="1" applyProtection="1">
      <alignment vertical="center"/>
      <protection hidden="1"/>
    </xf>
    <xf numFmtId="164" fontId="35" fillId="12" borderId="8" xfId="2" applyFont="1" applyFill="1" applyBorder="1" applyAlignment="1" applyProtection="1">
      <alignment horizontal="left" vertical="center"/>
      <protection hidden="1"/>
    </xf>
    <xf numFmtId="164" fontId="35" fillId="6" borderId="8" xfId="2" applyFont="1" applyFill="1" applyBorder="1" applyAlignment="1" applyProtection="1">
      <alignment horizontal="left" vertical="center"/>
      <protection hidden="1"/>
    </xf>
    <xf numFmtId="164" fontId="35" fillId="6" borderId="8" xfId="2" applyFont="1" applyFill="1" applyBorder="1" applyAlignment="1" applyProtection="1">
      <alignment horizontal="left" vertical="center"/>
      <protection locked="0" hidden="1"/>
    </xf>
    <xf numFmtId="0" fontId="35" fillId="12" borderId="12" xfId="0" applyFont="1" applyFill="1" applyBorder="1" applyAlignment="1" applyProtection="1">
      <alignment horizontal="left" vertical="center"/>
      <protection hidden="1"/>
    </xf>
    <xf numFmtId="164" fontId="37" fillId="13" borderId="8" xfId="2" applyFont="1" applyFill="1" applyBorder="1" applyAlignment="1" applyProtection="1">
      <alignment vertical="center"/>
      <protection hidden="1"/>
    </xf>
    <xf numFmtId="10" fontId="37" fillId="14" borderId="8" xfId="6" applyNumberFormat="1" applyFont="1" applyFill="1" applyBorder="1" applyAlignment="1" applyProtection="1">
      <alignment vertical="center"/>
      <protection hidden="1"/>
    </xf>
    <xf numFmtId="10" fontId="35" fillId="15" borderId="8" xfId="6" applyNumberFormat="1" applyFont="1" applyFill="1" applyBorder="1" applyAlignment="1" applyProtection="1">
      <alignment vertical="center"/>
      <protection hidden="1"/>
    </xf>
    <xf numFmtId="10" fontId="35" fillId="12" borderId="8" xfId="6" applyNumberFormat="1" applyFont="1" applyFill="1" applyBorder="1" applyAlignment="1" applyProtection="1">
      <alignment horizontal="center" vertical="center"/>
      <protection hidden="1"/>
    </xf>
    <xf numFmtId="164" fontId="37" fillId="13" borderId="9" xfId="2" applyFont="1" applyFill="1" applyBorder="1" applyAlignment="1" applyProtection="1">
      <alignment vertical="center"/>
      <protection hidden="1"/>
    </xf>
    <xf numFmtId="164" fontId="37" fillId="13" borderId="10" xfId="2" applyFont="1" applyFill="1" applyBorder="1" applyAlignment="1" applyProtection="1">
      <alignment vertical="center"/>
      <protection hidden="1"/>
    </xf>
    <xf numFmtId="0" fontId="37" fillId="14" borderId="8" xfId="0" applyFont="1" applyFill="1" applyBorder="1" applyAlignment="1" applyProtection="1">
      <alignment horizontal="center" vertical="center"/>
      <protection hidden="1"/>
    </xf>
    <xf numFmtId="0" fontId="37" fillId="14" borderId="8" xfId="0" applyFont="1" applyFill="1" applyBorder="1" applyAlignment="1" applyProtection="1">
      <alignment horizontal="center" vertical="justify"/>
      <protection hidden="1"/>
    </xf>
    <xf numFmtId="0" fontId="36" fillId="8" borderId="8" xfId="0" applyFont="1" applyFill="1" applyBorder="1" applyAlignment="1" applyProtection="1">
      <alignment horizontal="center"/>
      <protection hidden="1"/>
    </xf>
    <xf numFmtId="0" fontId="36" fillId="8" borderId="7" xfId="0" applyFont="1" applyFill="1" applyBorder="1" applyAlignment="1" applyProtection="1">
      <alignment horizontal="center"/>
      <protection hidden="1"/>
    </xf>
    <xf numFmtId="4" fontId="35" fillId="16" borderId="8" xfId="0" applyNumberFormat="1" applyFont="1" applyFill="1" applyBorder="1"/>
    <xf numFmtId="44" fontId="35" fillId="16" borderId="8" xfId="2" applyNumberFormat="1" applyFont="1" applyFill="1" applyBorder="1"/>
    <xf numFmtId="2" fontId="35" fillId="16" borderId="8" xfId="0" applyNumberFormat="1" applyFont="1" applyFill="1" applyBorder="1"/>
    <xf numFmtId="4" fontId="35" fillId="6" borderId="8" xfId="0" applyNumberFormat="1" applyFont="1" applyFill="1" applyBorder="1"/>
    <xf numFmtId="44" fontId="35" fillId="6" borderId="8" xfId="2" applyNumberFormat="1" applyFont="1" applyFill="1" applyBorder="1"/>
    <xf numFmtId="2" fontId="35" fillId="6" borderId="8" xfId="0" applyNumberFormat="1" applyFont="1" applyFill="1" applyBorder="1"/>
    <xf numFmtId="0" fontId="38" fillId="13" borderId="9" xfId="0" applyFont="1" applyFill="1" applyBorder="1" applyAlignment="1">
      <alignment horizontal="center" vertical="center"/>
    </xf>
    <xf numFmtId="0" fontId="38" fillId="13" borderId="9" xfId="0" applyFont="1" applyFill="1" applyBorder="1" applyAlignment="1">
      <alignment horizontal="center" vertical="center" wrapText="1"/>
    </xf>
    <xf numFmtId="0" fontId="38" fillId="14" borderId="9" xfId="0" applyFont="1" applyFill="1" applyBorder="1" applyAlignment="1">
      <alignment horizontal="center" vertical="center"/>
    </xf>
    <xf numFmtId="0" fontId="39" fillId="13" borderId="8" xfId="0" applyFont="1" applyFill="1" applyBorder="1"/>
    <xf numFmtId="4" fontId="39" fillId="13" borderId="8" xfId="0" applyNumberFormat="1" applyFont="1" applyFill="1" applyBorder="1"/>
    <xf numFmtId="44" fontId="39" fillId="13" borderId="8" xfId="2" applyNumberFormat="1" applyFont="1" applyFill="1" applyBorder="1"/>
    <xf numFmtId="2" fontId="39" fillId="13" borderId="8" xfId="0" applyNumberFormat="1" applyFont="1" applyFill="1" applyBorder="1"/>
    <xf numFmtId="44" fontId="38" fillId="13" borderId="8" xfId="2" applyNumberFormat="1" applyFont="1" applyFill="1" applyBorder="1"/>
    <xf numFmtId="2" fontId="38" fillId="13" borderId="8" xfId="0" applyNumberFormat="1" applyFont="1" applyFill="1" applyBorder="1"/>
    <xf numFmtId="4" fontId="30" fillId="12" borderId="15" xfId="0" applyNumberFormat="1" applyFont="1" applyFill="1" applyBorder="1"/>
    <xf numFmtId="0" fontId="30" fillId="12" borderId="13" xfId="0" applyFont="1" applyFill="1" applyBorder="1"/>
    <xf numFmtId="4" fontId="30" fillId="12" borderId="2" xfId="0" applyNumberFormat="1" applyFont="1" applyFill="1" applyBorder="1"/>
    <xf numFmtId="0" fontId="30" fillId="12" borderId="3" xfId="0" applyFont="1" applyFill="1" applyBorder="1"/>
    <xf numFmtId="0" fontId="24" fillId="4" borderId="0" xfId="5" applyFill="1"/>
    <xf numFmtId="0" fontId="24" fillId="16" borderId="15" xfId="5" applyFill="1" applyBorder="1"/>
    <xf numFmtId="0" fontId="24" fillId="16" borderId="6" xfId="5" applyFill="1" applyBorder="1"/>
    <xf numFmtId="0" fontId="24" fillId="16" borderId="13" xfId="5" applyFill="1" applyBorder="1"/>
    <xf numFmtId="0" fontId="24" fillId="16" borderId="1" xfId="5" applyFill="1" applyBorder="1"/>
    <xf numFmtId="0" fontId="24" fillId="16" borderId="0" xfId="5" applyFill="1"/>
    <xf numFmtId="10" fontId="24" fillId="17" borderId="8" xfId="5" applyNumberFormat="1" applyFill="1" applyBorder="1"/>
    <xf numFmtId="10" fontId="24" fillId="16" borderId="0" xfId="5" applyNumberFormat="1" applyFill="1"/>
    <xf numFmtId="2" fontId="28" fillId="17" borderId="8" xfId="5" applyNumberFormat="1" applyFont="1" applyFill="1" applyBorder="1"/>
    <xf numFmtId="0" fontId="24" fillId="16" borderId="4" xfId="5" applyFill="1" applyBorder="1"/>
    <xf numFmtId="2" fontId="28" fillId="16" borderId="6" xfId="5" applyNumberFormat="1" applyFont="1" applyFill="1" applyBorder="1"/>
    <xf numFmtId="0" fontId="24" fillId="16" borderId="2" xfId="5" applyFill="1" applyBorder="1"/>
    <xf numFmtId="0" fontId="24" fillId="16" borderId="5" xfId="5" applyFill="1" applyBorder="1"/>
    <xf numFmtId="0" fontId="24" fillId="16" borderId="3" xfId="5" applyFill="1" applyBorder="1"/>
    <xf numFmtId="0" fontId="39" fillId="16" borderId="7" xfId="5" applyFont="1" applyFill="1" applyBorder="1" applyAlignment="1">
      <alignment horizontal="center"/>
    </xf>
    <xf numFmtId="0" fontId="39" fillId="16" borderId="8" xfId="5" applyFont="1" applyFill="1" applyBorder="1" applyAlignment="1">
      <alignment horizontal="center"/>
    </xf>
    <xf numFmtId="0" fontId="40" fillId="16" borderId="8" xfId="5" applyFont="1" applyFill="1" applyBorder="1" applyAlignment="1">
      <alignment horizontal="center" vertical="center" wrapText="1"/>
    </xf>
    <xf numFmtId="0" fontId="24" fillId="16" borderId="12" xfId="5" applyFill="1" applyBorder="1" applyAlignment="1">
      <alignment horizontal="center"/>
    </xf>
    <xf numFmtId="44" fontId="23" fillId="16" borderId="8" xfId="4" applyFont="1" applyFill="1" applyBorder="1" applyAlignment="1">
      <alignment horizontal="left"/>
    </xf>
    <xf numFmtId="44" fontId="0" fillId="0" borderId="8" xfId="4" applyFont="1" applyFill="1" applyBorder="1" applyAlignment="1" applyProtection="1">
      <alignment horizontal="left" vertical="center"/>
      <protection locked="0"/>
    </xf>
    <xf numFmtId="44" fontId="23" fillId="16" borderId="8" xfId="4" applyFont="1" applyFill="1" applyBorder="1" applyAlignment="1" applyProtection="1">
      <alignment horizontal="left" vertical="center"/>
    </xf>
    <xf numFmtId="0" fontId="39" fillId="16" borderId="12" xfId="5" applyFont="1" applyFill="1" applyBorder="1"/>
    <xf numFmtId="44" fontId="39" fillId="16" borderId="8" xfId="5" applyNumberFormat="1" applyFont="1" applyFill="1" applyBorder="1"/>
    <xf numFmtId="44" fontId="39" fillId="16" borderId="8" xfId="4" applyFont="1" applyFill="1" applyBorder="1" applyAlignment="1" applyProtection="1">
      <alignment horizontal="left" vertical="center"/>
    </xf>
    <xf numFmtId="0" fontId="39" fillId="17" borderId="12" xfId="5" applyFont="1" applyFill="1" applyBorder="1"/>
    <xf numFmtId="44" fontId="39" fillId="17" borderId="8" xfId="5" applyNumberFormat="1" applyFont="1" applyFill="1" applyBorder="1"/>
    <xf numFmtId="44" fontId="39" fillId="17" borderId="8" xfId="4" applyFont="1" applyFill="1" applyBorder="1" applyAlignment="1" applyProtection="1">
      <alignment horizontal="left" vertical="center"/>
    </xf>
    <xf numFmtId="0" fontId="38" fillId="14" borderId="12" xfId="5" applyFont="1" applyFill="1" applyBorder="1"/>
    <xf numFmtId="44" fontId="38" fillId="14" borderId="8" xfId="5" applyNumberFormat="1" applyFont="1" applyFill="1" applyBorder="1"/>
    <xf numFmtId="1" fontId="28" fillId="18" borderId="15" xfId="10" applyNumberFormat="1" applyFont="1" applyFill="1" applyBorder="1" applyAlignment="1"/>
    <xf numFmtId="1" fontId="28" fillId="18" borderId="6" xfId="10" applyNumberFormat="1" applyFont="1" applyFill="1" applyBorder="1" applyAlignment="1"/>
    <xf numFmtId="1" fontId="28" fillId="18" borderId="1" xfId="10" applyNumberFormat="1" applyFont="1" applyFill="1" applyBorder="1" applyAlignment="1"/>
    <xf numFmtId="1" fontId="28" fillId="18" borderId="0" xfId="10" applyNumberFormat="1" applyFont="1" applyFill="1" applyBorder="1" applyAlignment="1"/>
    <xf numFmtId="1" fontId="28" fillId="18" borderId="0" xfId="10" applyNumberFormat="1" applyFont="1" applyFill="1" applyBorder="1" applyAlignment="1">
      <alignment horizontal="center"/>
    </xf>
    <xf numFmtId="4" fontId="28" fillId="18" borderId="0" xfId="10" applyNumberFormat="1" applyFont="1" applyFill="1" applyBorder="1" applyAlignment="1">
      <alignment horizontal="center" wrapText="1"/>
    </xf>
    <xf numFmtId="10" fontId="28" fillId="18" borderId="0" xfId="10" applyNumberFormat="1" applyFont="1" applyFill="1" applyBorder="1" applyAlignment="1">
      <alignment horizontal="center"/>
    </xf>
    <xf numFmtId="0" fontId="24" fillId="18" borderId="0" xfId="5" applyFill="1" applyAlignment="1">
      <alignment horizontal="center" wrapText="1"/>
    </xf>
    <xf numFmtId="4" fontId="28" fillId="18" borderId="0" xfId="10" applyNumberFormat="1" applyFont="1" applyFill="1" applyBorder="1" applyAlignment="1">
      <alignment horizontal="center"/>
    </xf>
    <xf numFmtId="0" fontId="24" fillId="18" borderId="0" xfId="5" applyFill="1"/>
    <xf numFmtId="4" fontId="28" fillId="18" borderId="4" xfId="10" applyNumberFormat="1" applyFont="1" applyFill="1" applyBorder="1" applyAlignment="1">
      <alignment horizontal="center"/>
    </xf>
    <xf numFmtId="4" fontId="28" fillId="3" borderId="8" xfId="10" applyNumberFormat="1" applyFont="1" applyFill="1" applyBorder="1" applyAlignment="1"/>
    <xf numFmtId="1" fontId="28" fillId="18" borderId="0" xfId="10" applyNumberFormat="1" applyFont="1" applyFill="1" applyBorder="1" applyAlignment="1">
      <alignment horizontal="left"/>
    </xf>
    <xf numFmtId="4" fontId="28" fillId="18" borderId="4" xfId="10" applyNumberFormat="1" applyFont="1" applyFill="1" applyBorder="1" applyAlignment="1">
      <alignment horizontal="left"/>
    </xf>
    <xf numFmtId="4" fontId="28" fillId="18" borderId="0" xfId="10" applyNumberFormat="1" applyFont="1" applyFill="1" applyBorder="1" applyAlignment="1">
      <alignment horizontal="left"/>
    </xf>
    <xf numFmtId="44" fontId="28" fillId="3" borderId="8" xfId="4" applyFont="1" applyFill="1" applyBorder="1" applyAlignment="1">
      <alignment horizontal="left"/>
    </xf>
    <xf numFmtId="4" fontId="28" fillId="3" borderId="8" xfId="10" applyNumberFormat="1" applyFont="1" applyFill="1" applyBorder="1" applyAlignment="1">
      <alignment horizontal="right"/>
    </xf>
    <xf numFmtId="0" fontId="24" fillId="18" borderId="1" xfId="5" applyFill="1" applyBorder="1"/>
    <xf numFmtId="10" fontId="28" fillId="3" borderId="8" xfId="10" applyNumberFormat="1" applyFont="1" applyFill="1" applyBorder="1" applyAlignment="1"/>
    <xf numFmtId="2" fontId="28" fillId="3" borderId="8" xfId="10" applyNumberFormat="1" applyFont="1" applyFill="1" applyBorder="1" applyAlignment="1">
      <alignment horizontal="right"/>
    </xf>
    <xf numFmtId="0" fontId="24" fillId="18" borderId="4" xfId="5" applyFill="1" applyBorder="1"/>
    <xf numFmtId="0" fontId="28" fillId="3" borderId="8" xfId="10" applyNumberFormat="1" applyFont="1" applyFill="1" applyBorder="1" applyAlignment="1">
      <alignment horizontal="right"/>
    </xf>
    <xf numFmtId="9" fontId="24" fillId="18" borderId="0" xfId="5" applyNumberFormat="1" applyFill="1" applyAlignment="1">
      <alignment horizontal="left"/>
    </xf>
    <xf numFmtId="0" fontId="28" fillId="18" borderId="4" xfId="5" applyFont="1" applyFill="1" applyBorder="1"/>
    <xf numFmtId="1" fontId="28" fillId="18" borderId="2" xfId="10" applyNumberFormat="1" applyFont="1" applyFill="1" applyBorder="1" applyAlignment="1"/>
    <xf numFmtId="1" fontId="28" fillId="18" borderId="5" xfId="10" applyNumberFormat="1" applyFont="1" applyFill="1" applyBorder="1" applyAlignment="1"/>
    <xf numFmtId="0" fontId="24" fillId="18" borderId="5" xfId="5" applyFill="1" applyBorder="1"/>
    <xf numFmtId="10" fontId="28" fillId="18" borderId="5" xfId="10" applyNumberFormat="1" applyFont="1" applyFill="1" applyBorder="1" applyAlignment="1">
      <alignment horizontal="left"/>
    </xf>
    <xf numFmtId="0" fontId="24" fillId="18" borderId="5" xfId="5" applyFill="1" applyBorder="1" applyAlignment="1">
      <alignment horizontal="left"/>
    </xf>
    <xf numFmtId="0" fontId="28" fillId="18" borderId="3" xfId="5" applyFont="1" applyFill="1" applyBorder="1"/>
    <xf numFmtId="4" fontId="40" fillId="16" borderId="10" xfId="5" applyNumberFormat="1" applyFont="1" applyFill="1" applyBorder="1" applyAlignment="1">
      <alignment horizontal="center" vertical="center" wrapText="1"/>
    </xf>
    <xf numFmtId="0" fontId="28" fillId="16" borderId="12" xfId="5" quotePrefix="1" applyFont="1" applyFill="1" applyBorder="1" applyAlignment="1">
      <alignment horizontal="center" vertical="center"/>
    </xf>
    <xf numFmtId="168" fontId="28" fillId="16" borderId="8" xfId="5" applyNumberFormat="1" applyFont="1" applyFill="1" applyBorder="1" applyAlignment="1">
      <alignment horizontal="right" vertical="center" shrinkToFit="1"/>
    </xf>
    <xf numFmtId="0" fontId="28" fillId="16" borderId="12" xfId="5" applyFont="1" applyFill="1" applyBorder="1" applyAlignment="1">
      <alignment horizontal="center" vertical="center"/>
    </xf>
    <xf numFmtId="4" fontId="28" fillId="0" borderId="8" xfId="5" applyNumberFormat="1" applyFont="1" applyBorder="1" applyAlignment="1" applyProtection="1">
      <alignment horizontal="right" vertical="center" shrinkToFit="1"/>
      <protection locked="0"/>
    </xf>
    <xf numFmtId="4" fontId="28" fillId="16" borderId="8" xfId="5" applyNumberFormat="1" applyFont="1" applyFill="1" applyBorder="1" applyAlignment="1" applyProtection="1">
      <alignment horizontal="right" vertical="center" shrinkToFit="1"/>
      <protection locked="0"/>
    </xf>
    <xf numFmtId="44" fontId="39" fillId="8" borderId="8" xfId="4" applyFont="1" applyFill="1" applyBorder="1" applyAlignment="1" applyProtection="1">
      <alignment horizontal="left" vertical="center"/>
    </xf>
    <xf numFmtId="4" fontId="38" fillId="14" borderId="8" xfId="10" applyNumberFormat="1" applyFont="1" applyFill="1" applyBorder="1" applyAlignment="1" applyProtection="1">
      <alignment horizontal="right" vertical="center"/>
    </xf>
    <xf numFmtId="44" fontId="38" fillId="14" borderId="8" xfId="4" applyFont="1" applyFill="1" applyBorder="1" applyAlignment="1" applyProtection="1">
      <alignment horizontal="left" vertical="center"/>
    </xf>
    <xf numFmtId="0" fontId="28" fillId="16" borderId="12" xfId="5" applyFont="1" applyFill="1" applyBorder="1" applyAlignment="1">
      <alignment vertical="center" wrapText="1"/>
    </xf>
    <xf numFmtId="0" fontId="24" fillId="16" borderId="12" xfId="5" applyFill="1" applyBorder="1"/>
    <xf numFmtId="0" fontId="24" fillId="16" borderId="14" xfId="5" applyFill="1" applyBorder="1"/>
    <xf numFmtId="2" fontId="39" fillId="16" borderId="7" xfId="5" applyNumberFormat="1" applyFont="1" applyFill="1" applyBorder="1" applyAlignment="1">
      <alignment horizontal="center"/>
    </xf>
    <xf numFmtId="0" fontId="28" fillId="0" borderId="7" xfId="5" applyFont="1" applyBorder="1" applyAlignment="1" applyProtection="1">
      <alignment vertical="center" shrinkToFit="1"/>
      <protection locked="0"/>
    </xf>
    <xf numFmtId="0" fontId="28" fillId="16" borderId="12" xfId="5" applyFont="1" applyFill="1" applyBorder="1" applyAlignment="1">
      <alignment horizontal="center" vertical="center" wrapText="1"/>
    </xf>
    <xf numFmtId="0" fontId="41" fillId="14" borderId="12" xfId="5" applyFont="1" applyFill="1" applyBorder="1" applyAlignment="1">
      <alignment horizontal="left" vertical="center"/>
    </xf>
    <xf numFmtId="0" fontId="24" fillId="14" borderId="8" xfId="5" applyFill="1" applyBorder="1" applyAlignment="1">
      <alignment vertical="center"/>
    </xf>
    <xf numFmtId="0" fontId="24" fillId="16" borderId="12" xfId="5" applyFill="1" applyBorder="1" applyAlignment="1">
      <alignment horizontal="center" vertical="center"/>
    </xf>
    <xf numFmtId="0" fontId="24" fillId="16" borderId="14" xfId="5" applyFill="1" applyBorder="1" applyAlignment="1">
      <alignment horizontal="center" vertical="center"/>
    </xf>
    <xf numFmtId="0" fontId="42" fillId="16" borderId="14" xfId="5" applyFont="1" applyFill="1" applyBorder="1" applyAlignment="1">
      <alignment horizontal="center" vertical="center"/>
    </xf>
    <xf numFmtId="0" fontId="39" fillId="8" borderId="8" xfId="5" applyFont="1" applyFill="1" applyBorder="1" applyAlignment="1">
      <alignment horizontal="center" vertical="center"/>
    </xf>
    <xf numFmtId="0" fontId="24" fillId="16" borderId="8" xfId="5" applyFill="1" applyBorder="1" applyAlignment="1">
      <alignment horizontal="center" vertical="center"/>
    </xf>
    <xf numFmtId="0" fontId="24" fillId="16" borderId="14" xfId="5" applyFill="1" applyBorder="1" applyAlignment="1">
      <alignment vertical="center"/>
    </xf>
    <xf numFmtId="0" fontId="24" fillId="16" borderId="14" xfId="5" applyFill="1" applyBorder="1" applyAlignment="1">
      <alignment horizontal="right" vertical="center"/>
    </xf>
    <xf numFmtId="0" fontId="42" fillId="16" borderId="14" xfId="5" applyFont="1" applyFill="1" applyBorder="1" applyAlignment="1">
      <alignment horizontal="right" vertical="center"/>
    </xf>
    <xf numFmtId="0" fontId="39" fillId="8" borderId="8" xfId="5" applyFont="1" applyFill="1" applyBorder="1" applyAlignment="1">
      <alignment horizontal="right" vertical="center" wrapText="1"/>
    </xf>
    <xf numFmtId="0" fontId="24" fillId="16" borderId="12" xfId="5" applyFill="1" applyBorder="1" applyAlignment="1">
      <alignment vertical="center"/>
    </xf>
    <xf numFmtId="0" fontId="24" fillId="16" borderId="7" xfId="5" applyFill="1" applyBorder="1" applyAlignment="1">
      <alignment horizontal="right" vertical="center"/>
    </xf>
    <xf numFmtId="0" fontId="42" fillId="16" borderId="12" xfId="5" applyFont="1" applyFill="1" applyBorder="1" applyAlignment="1">
      <alignment horizontal="right" vertical="center"/>
    </xf>
    <xf numFmtId="4" fontId="39" fillId="8" borderId="8" xfId="5" applyNumberFormat="1" applyFont="1" applyFill="1" applyBorder="1" applyAlignment="1">
      <alignment horizontal="right" vertical="center"/>
    </xf>
    <xf numFmtId="3" fontId="39" fillId="8" borderId="8" xfId="5" applyNumberFormat="1" applyFont="1" applyFill="1" applyBorder="1" applyAlignment="1">
      <alignment horizontal="right" vertical="center"/>
    </xf>
    <xf numFmtId="4" fontId="24" fillId="16" borderId="8" xfId="5" applyNumberFormat="1" applyFill="1" applyBorder="1" applyAlignment="1">
      <alignment vertical="center"/>
    </xf>
    <xf numFmtId="0" fontId="39" fillId="8" borderId="8" xfId="5" applyFont="1" applyFill="1" applyBorder="1" applyAlignment="1">
      <alignment horizontal="right" vertical="center"/>
    </xf>
    <xf numFmtId="0" fontId="24" fillId="16" borderId="5" xfId="5" applyFill="1" applyBorder="1" applyAlignment="1">
      <alignment vertical="center"/>
    </xf>
    <xf numFmtId="0" fontId="24" fillId="16" borderId="3" xfId="5" applyFill="1" applyBorder="1" applyAlignment="1">
      <alignment horizontal="right" vertical="center"/>
    </xf>
    <xf numFmtId="170" fontId="24" fillId="16" borderId="8" xfId="5" applyNumberFormat="1" applyFill="1" applyBorder="1" applyAlignment="1">
      <alignment vertical="center"/>
    </xf>
    <xf numFmtId="170" fontId="24" fillId="16" borderId="8" xfId="5" applyNumberFormat="1" applyFill="1" applyBorder="1" applyAlignment="1">
      <alignment horizontal="right" vertical="center"/>
    </xf>
    <xf numFmtId="170" fontId="39" fillId="8" borderId="9" xfId="5" applyNumberFormat="1" applyFont="1" applyFill="1" applyBorder="1" applyAlignment="1">
      <alignment vertical="center"/>
    </xf>
    <xf numFmtId="170" fontId="39" fillId="8" borderId="8" xfId="5" applyNumberFormat="1" applyFont="1" applyFill="1" applyBorder="1" applyAlignment="1">
      <alignment vertical="center"/>
    </xf>
    <xf numFmtId="170" fontId="24" fillId="16" borderId="7" xfId="5" applyNumberFormat="1" applyFill="1" applyBorder="1" applyAlignment="1">
      <alignment vertical="center"/>
    </xf>
    <xf numFmtId="0" fontId="42" fillId="16" borderId="7" xfId="5" applyFont="1" applyFill="1" applyBorder="1" applyAlignment="1">
      <alignment horizontal="center" vertical="center"/>
    </xf>
    <xf numFmtId="0" fontId="42" fillId="16" borderId="7" xfId="5" applyFont="1" applyFill="1" applyBorder="1" applyAlignment="1">
      <alignment horizontal="right" vertical="center"/>
    </xf>
    <xf numFmtId="0" fontId="24" fillId="16" borderId="6" xfId="5" applyFill="1" applyBorder="1" applyAlignment="1">
      <alignment horizontal="center" vertical="center"/>
    </xf>
    <xf numFmtId="0" fontId="24" fillId="16" borderId="6" xfId="5" applyFill="1" applyBorder="1" applyAlignment="1">
      <alignment vertical="center"/>
    </xf>
    <xf numFmtId="0" fontId="24" fillId="16" borderId="13" xfId="5" applyFill="1" applyBorder="1" applyAlignment="1">
      <alignment horizontal="right" vertical="center"/>
    </xf>
    <xf numFmtId="0" fontId="39" fillId="8" borderId="14" xfId="5" applyFont="1" applyFill="1" applyBorder="1" applyAlignment="1">
      <alignment horizontal="right" vertical="center"/>
    </xf>
    <xf numFmtId="4" fontId="39" fillId="8" borderId="7" xfId="5" applyNumberFormat="1" applyFont="1" applyFill="1" applyBorder="1" applyAlignment="1">
      <alignment vertical="center"/>
    </xf>
    <xf numFmtId="10" fontId="39" fillId="8" borderId="8" xfId="8" applyNumberFormat="1" applyFont="1" applyFill="1" applyBorder="1" applyAlignment="1">
      <alignment vertical="center"/>
    </xf>
    <xf numFmtId="10" fontId="24" fillId="16" borderId="8" xfId="5" applyNumberFormat="1" applyFill="1" applyBorder="1" applyAlignment="1">
      <alignment vertical="center"/>
    </xf>
    <xf numFmtId="0" fontId="41" fillId="14" borderId="12" xfId="5" applyFont="1" applyFill="1" applyBorder="1" applyAlignment="1">
      <alignment horizontal="center" vertical="center"/>
    </xf>
    <xf numFmtId="0" fontId="38" fillId="14" borderId="14" xfId="5" applyFont="1" applyFill="1" applyBorder="1" applyAlignment="1">
      <alignment vertical="center"/>
    </xf>
    <xf numFmtId="0" fontId="38" fillId="14" borderId="7" xfId="5" applyFont="1" applyFill="1" applyBorder="1" applyAlignment="1">
      <alignment horizontal="right" vertical="center"/>
    </xf>
    <xf numFmtId="0" fontId="43" fillId="14" borderId="8" xfId="5" applyFont="1" applyFill="1" applyBorder="1" applyAlignment="1">
      <alignment horizontal="right" vertical="center"/>
    </xf>
    <xf numFmtId="170" fontId="38" fillId="14" borderId="8" xfId="5" applyNumberFormat="1" applyFont="1" applyFill="1" applyBorder="1" applyAlignment="1">
      <alignment vertical="center"/>
    </xf>
    <xf numFmtId="170" fontId="39" fillId="16" borderId="8" xfId="5" applyNumberFormat="1" applyFont="1" applyFill="1" applyBorder="1" applyAlignment="1">
      <alignment vertical="center"/>
    </xf>
    <xf numFmtId="0" fontId="24" fillId="19" borderId="8" xfId="5" applyFill="1" applyBorder="1" applyAlignment="1">
      <alignment vertical="center"/>
    </xf>
    <xf numFmtId="171" fontId="24" fillId="19" borderId="8" xfId="5" applyNumberFormat="1" applyFill="1" applyBorder="1" applyAlignment="1">
      <alignment vertical="center"/>
    </xf>
    <xf numFmtId="0" fontId="24" fillId="18" borderId="12" xfId="5" applyFill="1" applyBorder="1" applyAlignment="1">
      <alignment horizontal="center" vertical="center"/>
    </xf>
    <xf numFmtId="0" fontId="24" fillId="18" borderId="6" xfId="5" applyFill="1" applyBorder="1" applyAlignment="1">
      <alignment vertical="center"/>
    </xf>
    <xf numFmtId="0" fontId="24" fillId="18" borderId="0" xfId="5" applyFill="1" applyAlignment="1">
      <alignment vertical="center"/>
    </xf>
    <xf numFmtId="0" fontId="24" fillId="18" borderId="0" xfId="5" applyFill="1" applyAlignment="1">
      <alignment horizontal="right" vertical="center"/>
    </xf>
    <xf numFmtId="0" fontId="42" fillId="18" borderId="0" xfId="5" applyFont="1" applyFill="1" applyAlignment="1">
      <alignment horizontal="right" vertical="center"/>
    </xf>
    <xf numFmtId="0" fontId="39" fillId="5" borderId="8" xfId="5" applyFont="1" applyFill="1" applyBorder="1" applyAlignment="1">
      <alignment horizontal="center" vertical="center"/>
    </xf>
    <xf numFmtId="0" fontId="24" fillId="18" borderId="8" xfId="5" applyFill="1" applyBorder="1" applyAlignment="1">
      <alignment horizontal="center" vertical="center"/>
    </xf>
    <xf numFmtId="0" fontId="24" fillId="18" borderId="14" xfId="5" applyFill="1" applyBorder="1" applyAlignment="1">
      <alignment vertical="center"/>
    </xf>
    <xf numFmtId="0" fontId="24" fillId="18" borderId="7" xfId="5" applyFill="1" applyBorder="1" applyAlignment="1">
      <alignment horizontal="right" vertical="center"/>
    </xf>
    <xf numFmtId="0" fontId="42" fillId="18" borderId="8" xfId="5" applyFont="1" applyFill="1" applyBorder="1" applyAlignment="1">
      <alignment horizontal="right" vertical="center"/>
    </xf>
    <xf numFmtId="0" fontId="39" fillId="5" borderId="8" xfId="5" applyFont="1" applyFill="1" applyBorder="1" applyAlignment="1">
      <alignment horizontal="right" vertical="center"/>
    </xf>
    <xf numFmtId="170" fontId="24" fillId="18" borderId="8" xfId="5" applyNumberFormat="1" applyFill="1" applyBorder="1" applyAlignment="1">
      <alignment horizontal="right" vertical="center"/>
    </xf>
    <xf numFmtId="0" fontId="39" fillId="9" borderId="8" xfId="5" applyFont="1" applyFill="1" applyBorder="1" applyAlignment="1">
      <alignment horizontal="right" vertical="center"/>
    </xf>
    <xf numFmtId="0" fontId="42" fillId="18" borderId="12" xfId="5" applyFont="1" applyFill="1" applyBorder="1" applyAlignment="1">
      <alignment horizontal="right" vertical="center"/>
    </xf>
    <xf numFmtId="0" fontId="24" fillId="5" borderId="8" xfId="5" applyFill="1" applyBorder="1" applyAlignment="1">
      <alignment vertical="center"/>
    </xf>
    <xf numFmtId="10" fontId="24" fillId="18" borderId="8" xfId="5" applyNumberFormat="1" applyFill="1" applyBorder="1" applyAlignment="1">
      <alignment vertical="center"/>
    </xf>
    <xf numFmtId="170" fontId="24" fillId="5" borderId="8" xfId="5" applyNumberFormat="1" applyFill="1" applyBorder="1" applyAlignment="1">
      <alignment vertical="center"/>
    </xf>
    <xf numFmtId="170" fontId="24" fillId="18" borderId="8" xfId="5" applyNumberFormat="1" applyFill="1" applyBorder="1" applyAlignment="1">
      <alignment vertical="center"/>
    </xf>
    <xf numFmtId="0" fontId="24" fillId="16" borderId="15" xfId="5" applyFill="1" applyBorder="1" applyAlignment="1">
      <alignment horizontal="center" vertical="center"/>
    </xf>
    <xf numFmtId="0" fontId="44" fillId="16" borderId="12" xfId="5" applyFont="1" applyFill="1" applyBorder="1" applyAlignment="1">
      <alignment horizontal="right" vertical="center"/>
    </xf>
    <xf numFmtId="0" fontId="24" fillId="16" borderId="12" xfId="5" applyFill="1" applyBorder="1" applyAlignment="1" applyProtection="1">
      <alignment vertical="center"/>
      <protection hidden="1"/>
    </xf>
    <xf numFmtId="0" fontId="28" fillId="16" borderId="7" xfId="5" applyFont="1" applyFill="1" applyBorder="1" applyAlignment="1" applyProtection="1">
      <alignment vertical="center"/>
      <protection hidden="1"/>
    </xf>
    <xf numFmtId="0" fontId="24" fillId="16" borderId="12" xfId="5" applyFill="1" applyBorder="1" applyAlignment="1" applyProtection="1">
      <alignment horizontal="center" vertical="center"/>
      <protection hidden="1"/>
    </xf>
    <xf numFmtId="0" fontId="28" fillId="16" borderId="7" xfId="5" applyFont="1" applyFill="1" applyBorder="1" applyAlignment="1" applyProtection="1">
      <alignment horizontal="right" vertical="center" wrapText="1"/>
      <protection hidden="1"/>
    </xf>
    <xf numFmtId="0" fontId="45" fillId="16" borderId="8" xfId="5" applyFont="1" applyFill="1" applyBorder="1" applyAlignment="1" applyProtection="1">
      <alignment horizontal="right" vertical="center"/>
      <protection hidden="1"/>
    </xf>
    <xf numFmtId="0" fontId="28" fillId="0" borderId="8" xfId="5" applyFont="1" applyBorder="1" applyAlignment="1" applyProtection="1">
      <alignment vertical="center"/>
      <protection locked="0"/>
    </xf>
    <xf numFmtId="0" fontId="24" fillId="16" borderId="7" xfId="5" applyFill="1" applyBorder="1" applyAlignment="1" applyProtection="1">
      <alignment vertical="center"/>
      <protection hidden="1"/>
    </xf>
    <xf numFmtId="0" fontId="24" fillId="16" borderId="14" xfId="5" applyFill="1" applyBorder="1" applyAlignment="1" applyProtection="1">
      <alignment vertical="center"/>
      <protection hidden="1"/>
    </xf>
    <xf numFmtId="0" fontId="24" fillId="16" borderId="14" xfId="5" applyFill="1" applyBorder="1" applyAlignment="1" applyProtection="1">
      <alignment horizontal="right" vertical="center"/>
      <protection hidden="1"/>
    </xf>
    <xf numFmtId="0" fontId="24" fillId="16" borderId="7" xfId="5" applyFill="1" applyBorder="1" applyAlignment="1" applyProtection="1">
      <alignment horizontal="right" vertical="center"/>
      <protection hidden="1"/>
    </xf>
    <xf numFmtId="0" fontId="45" fillId="16" borderId="7" xfId="5" applyFont="1" applyFill="1" applyBorder="1" applyAlignment="1" applyProtection="1">
      <alignment horizontal="right" vertical="center"/>
      <protection hidden="1"/>
    </xf>
    <xf numFmtId="4" fontId="28" fillId="4" borderId="8" xfId="5" applyNumberFormat="1" applyFont="1" applyFill="1" applyBorder="1" applyAlignment="1" applyProtection="1">
      <alignment vertical="center"/>
      <protection locked="0"/>
    </xf>
    <xf numFmtId="3" fontId="28" fillId="0" borderId="8" xfId="5" applyNumberFormat="1" applyFont="1" applyBorder="1" applyAlignment="1" applyProtection="1">
      <alignment vertical="center"/>
      <protection locked="0"/>
    </xf>
    <xf numFmtId="3" fontId="28" fillId="4" borderId="8" xfId="5" applyNumberFormat="1" applyFont="1" applyFill="1" applyBorder="1" applyAlignment="1" applyProtection="1">
      <alignment vertical="center"/>
      <protection locked="0"/>
    </xf>
    <xf numFmtId="0" fontId="28" fillId="16" borderId="14" xfId="5" applyFont="1" applyFill="1" applyBorder="1" applyAlignment="1" applyProtection="1">
      <alignment vertical="center"/>
      <protection hidden="1"/>
    </xf>
    <xf numFmtId="10" fontId="28" fillId="4" borderId="8" xfId="5" applyNumberFormat="1" applyFont="1" applyFill="1" applyBorder="1" applyAlignment="1" applyProtection="1">
      <alignment vertical="center"/>
      <protection locked="0"/>
    </xf>
    <xf numFmtId="4" fontId="46" fillId="16" borderId="8" xfId="5" applyNumberFormat="1" applyFont="1" applyFill="1" applyBorder="1" applyAlignment="1" applyProtection="1">
      <alignment vertical="center"/>
      <protection hidden="1"/>
    </xf>
    <xf numFmtId="0" fontId="24" fillId="16" borderId="14" xfId="5" applyFill="1" applyBorder="1" applyAlignment="1" applyProtection="1">
      <alignment horizontal="left" vertical="center"/>
      <protection hidden="1"/>
    </xf>
    <xf numFmtId="0" fontId="24" fillId="16" borderId="7" xfId="5" applyFill="1" applyBorder="1" applyAlignment="1" applyProtection="1">
      <alignment horizontal="right" vertical="center" wrapText="1"/>
      <protection hidden="1"/>
    </xf>
    <xf numFmtId="4" fontId="28" fillId="8" borderId="8" xfId="5" applyNumberFormat="1" applyFont="1" applyFill="1" applyBorder="1" applyAlignment="1">
      <alignment vertical="center"/>
    </xf>
    <xf numFmtId="0" fontId="45" fillId="16" borderId="10" xfId="5" applyFont="1" applyFill="1" applyBorder="1" applyAlignment="1" applyProtection="1">
      <alignment horizontal="right" vertical="center"/>
      <protection hidden="1"/>
    </xf>
    <xf numFmtId="0" fontId="28" fillId="16" borderId="14" xfId="5" applyFont="1" applyFill="1" applyBorder="1" applyAlignment="1" applyProtection="1">
      <alignment horizontal="right" vertical="center"/>
      <protection hidden="1"/>
    </xf>
    <xf numFmtId="0" fontId="28" fillId="16" borderId="7" xfId="5" applyFont="1" applyFill="1" applyBorder="1" applyAlignment="1" applyProtection="1">
      <alignment horizontal="right" vertical="center"/>
      <protection hidden="1"/>
    </xf>
    <xf numFmtId="3" fontId="28" fillId="8" borderId="8" xfId="5" applyNumberFormat="1" applyFont="1" applyFill="1" applyBorder="1" applyAlignment="1">
      <alignment vertical="center"/>
    </xf>
    <xf numFmtId="0" fontId="40" fillId="16" borderId="7" xfId="5" applyFont="1" applyFill="1" applyBorder="1" applyAlignment="1" applyProtection="1">
      <alignment horizontal="right" vertical="center"/>
      <protection hidden="1"/>
    </xf>
    <xf numFmtId="0" fontId="47" fillId="16" borderId="8" xfId="5" applyFont="1" applyFill="1" applyBorder="1" applyAlignment="1" applyProtection="1">
      <alignment horizontal="right" vertical="center"/>
      <protection hidden="1"/>
    </xf>
    <xf numFmtId="0" fontId="46" fillId="0" borderId="10" xfId="5" applyFont="1" applyBorder="1" applyAlignment="1" applyProtection="1">
      <alignment vertical="center"/>
      <protection locked="0"/>
    </xf>
    <xf numFmtId="0" fontId="24" fillId="16" borderId="14" xfId="5" applyFill="1" applyBorder="1" applyAlignment="1" applyProtection="1">
      <alignment horizontal="right" vertical="center" wrapText="1"/>
      <protection hidden="1"/>
    </xf>
    <xf numFmtId="0" fontId="46" fillId="16" borderId="7" xfId="5" applyFont="1" applyFill="1" applyBorder="1" applyAlignment="1" applyProtection="1">
      <alignment horizontal="right" vertical="center"/>
      <protection hidden="1"/>
    </xf>
    <xf numFmtId="0" fontId="46" fillId="0" borderId="8" xfId="5" applyFont="1" applyBorder="1" applyAlignment="1" applyProtection="1">
      <alignment vertical="center"/>
      <protection locked="0"/>
    </xf>
    <xf numFmtId="0" fontId="29" fillId="16" borderId="14" xfId="5" applyFont="1" applyFill="1" applyBorder="1" applyAlignment="1" applyProtection="1">
      <alignment horizontal="right" vertical="center" wrapText="1"/>
      <protection hidden="1"/>
    </xf>
    <xf numFmtId="0" fontId="29" fillId="16" borderId="7" xfId="5" applyFont="1" applyFill="1" applyBorder="1" applyAlignment="1" applyProtection="1">
      <alignment horizontal="right" vertical="center" wrapText="1"/>
      <protection hidden="1"/>
    </xf>
    <xf numFmtId="0" fontId="28" fillId="8" borderId="8" xfId="5" applyFont="1" applyFill="1" applyBorder="1" applyAlignment="1">
      <alignment vertical="center"/>
    </xf>
    <xf numFmtId="3" fontId="46" fillId="0" borderId="8" xfId="5" applyNumberFormat="1" applyFont="1" applyBorder="1" applyAlignment="1" applyProtection="1">
      <alignment vertical="center"/>
      <protection locked="0"/>
    </xf>
    <xf numFmtId="0" fontId="24" fillId="16" borderId="6" xfId="5" applyFill="1" applyBorder="1" applyAlignment="1">
      <alignment horizontal="right" vertical="center"/>
    </xf>
    <xf numFmtId="0" fontId="38" fillId="14" borderId="14" xfId="5" applyFont="1" applyFill="1" applyBorder="1" applyAlignment="1">
      <alignment horizontal="right" vertical="center"/>
    </xf>
    <xf numFmtId="0" fontId="24" fillId="18" borderId="14" xfId="5" applyFill="1" applyBorder="1" applyAlignment="1">
      <alignment horizontal="right" vertical="center"/>
    </xf>
    <xf numFmtId="4" fontId="24" fillId="5" borderId="8" xfId="5" applyNumberFormat="1" applyFill="1" applyBorder="1" applyAlignment="1">
      <alignment horizontal="right" vertical="center"/>
    </xf>
    <xf numFmtId="4" fontId="24" fillId="4" borderId="8" xfId="5" applyNumberFormat="1" applyFill="1" applyBorder="1" applyAlignment="1">
      <alignment horizontal="right" vertical="center"/>
    </xf>
    <xf numFmtId="10" fontId="24" fillId="5" borderId="8" xfId="5" applyNumberFormat="1" applyFill="1" applyBorder="1" applyAlignment="1">
      <alignment vertical="center"/>
    </xf>
    <xf numFmtId="0" fontId="24" fillId="4" borderId="8" xfId="5" applyFill="1" applyBorder="1" applyAlignment="1">
      <alignment horizontal="center"/>
    </xf>
    <xf numFmtId="4" fontId="35" fillId="0" borderId="0" xfId="0" applyNumberFormat="1" applyFont="1" applyAlignment="1" applyProtection="1">
      <alignment vertical="center"/>
      <protection hidden="1"/>
    </xf>
    <xf numFmtId="172" fontId="24" fillId="18" borderId="8" xfId="5" applyNumberFormat="1" applyFill="1" applyBorder="1" applyAlignment="1">
      <alignment horizontal="right" vertical="center"/>
    </xf>
    <xf numFmtId="44" fontId="39" fillId="8" borderId="8" xfId="4" applyFont="1" applyFill="1" applyBorder="1" applyAlignment="1" applyProtection="1">
      <alignment vertical="center"/>
    </xf>
    <xf numFmtId="44" fontId="39" fillId="17" borderId="12" xfId="4" applyFont="1" applyFill="1" applyBorder="1" applyAlignment="1" applyProtection="1">
      <alignment vertical="center"/>
    </xf>
    <xf numFmtId="9" fontId="35" fillId="0" borderId="0" xfId="6" applyFont="1" applyFill="1" applyAlignment="1" applyProtection="1">
      <alignment vertical="center"/>
      <protection hidden="1"/>
    </xf>
    <xf numFmtId="1" fontId="48" fillId="18" borderId="0" xfId="10" applyNumberFormat="1" applyFont="1" applyFill="1" applyBorder="1" applyAlignment="1"/>
    <xf numFmtId="1" fontId="28" fillId="18" borderId="1" xfId="10" applyNumberFormat="1" applyFont="1" applyFill="1" applyBorder="1" applyAlignment="1">
      <alignment horizontal="center" vertical="center" textRotation="90"/>
    </xf>
    <xf numFmtId="4" fontId="28" fillId="18" borderId="14" xfId="10" applyNumberFormat="1" applyFont="1" applyFill="1" applyBorder="1" applyAlignment="1">
      <alignment horizontal="left"/>
    </xf>
    <xf numFmtId="0" fontId="39" fillId="9" borderId="8" xfId="5" applyFont="1" applyFill="1" applyBorder="1" applyAlignment="1">
      <alignment horizontal="center" vertical="center"/>
    </xf>
    <xf numFmtId="0" fontId="39" fillId="20" borderId="0" xfId="0" applyFont="1" applyFill="1"/>
    <xf numFmtId="0" fontId="39" fillId="4" borderId="0" xfId="0" applyFont="1" applyFill="1"/>
    <xf numFmtId="0" fontId="0" fillId="21" borderId="0" xfId="0" applyFill="1"/>
    <xf numFmtId="4" fontId="0" fillId="4" borderId="0" xfId="0" applyNumberFormat="1" applyFill="1"/>
    <xf numFmtId="0" fontId="0" fillId="4" borderId="0" xfId="0" applyFill="1" applyAlignment="1">
      <alignment horizontal="left"/>
    </xf>
    <xf numFmtId="0" fontId="0" fillId="4" borderId="0" xfId="0" applyFill="1"/>
    <xf numFmtId="0" fontId="38" fillId="14" borderId="12" xfId="5" applyFont="1" applyFill="1" applyBorder="1" applyAlignment="1">
      <alignment horizontal="center" vertical="center"/>
    </xf>
    <xf numFmtId="0" fontId="38" fillId="14" borderId="14" xfId="5" applyFont="1" applyFill="1" applyBorder="1" applyAlignment="1">
      <alignment horizontal="center" vertical="center"/>
    </xf>
    <xf numFmtId="0" fontId="38" fillId="14" borderId="7" xfId="5" applyFont="1" applyFill="1" applyBorder="1" applyAlignment="1">
      <alignment horizontal="center" vertical="center"/>
    </xf>
    <xf numFmtId="0" fontId="40" fillId="16" borderId="10" xfId="5" applyFont="1" applyFill="1" applyBorder="1" applyAlignment="1">
      <alignment horizontal="center" vertical="center" wrapText="1"/>
    </xf>
    <xf numFmtId="165" fontId="24" fillId="4" borderId="8" xfId="11" applyFont="1" applyFill="1" applyBorder="1" applyAlignment="1">
      <alignment horizontal="center"/>
    </xf>
    <xf numFmtId="0" fontId="24" fillId="18" borderId="0" xfId="5" applyFill="1" applyAlignment="1">
      <alignment horizontal="right"/>
    </xf>
    <xf numFmtId="0" fontId="24" fillId="6" borderId="7" xfId="5" applyFill="1" applyBorder="1"/>
    <xf numFmtId="0" fontId="38" fillId="22" borderId="9" xfId="5" applyFont="1" applyFill="1" applyBorder="1" applyAlignment="1">
      <alignment horizontal="center" vertical="center"/>
    </xf>
    <xf numFmtId="0" fontId="24" fillId="12" borderId="7" xfId="5" applyFill="1" applyBorder="1"/>
    <xf numFmtId="0" fontId="38" fillId="23" borderId="7" xfId="5" applyFont="1" applyFill="1" applyBorder="1"/>
    <xf numFmtId="165" fontId="37" fillId="23" borderId="8" xfId="11" applyFont="1" applyFill="1" applyBorder="1" applyAlignment="1">
      <alignment horizontal="right"/>
    </xf>
    <xf numFmtId="165" fontId="38" fillId="23" borderId="8" xfId="11" applyFont="1" applyFill="1" applyBorder="1" applyAlignment="1">
      <alignment horizontal="right"/>
    </xf>
    <xf numFmtId="0" fontId="30" fillId="16" borderId="2" xfId="5" applyFont="1" applyFill="1" applyBorder="1" applyAlignment="1">
      <alignment horizontal="center" vertical="center"/>
    </xf>
    <xf numFmtId="0" fontId="30" fillId="16" borderId="10" xfId="5" applyFont="1" applyFill="1" applyBorder="1" applyAlignment="1">
      <alignment horizontal="center" vertical="center"/>
    </xf>
    <xf numFmtId="0" fontId="28" fillId="16" borderId="14" xfId="5" applyFont="1" applyFill="1" applyBorder="1" applyAlignment="1">
      <alignment vertical="center" wrapText="1"/>
    </xf>
    <xf numFmtId="0" fontId="28" fillId="16" borderId="7" xfId="5" applyFont="1" applyFill="1" applyBorder="1" applyAlignment="1">
      <alignment vertical="center" wrapText="1"/>
    </xf>
    <xf numFmtId="0" fontId="40" fillId="16" borderId="12" xfId="5" applyFont="1" applyFill="1" applyBorder="1" applyAlignment="1">
      <alignment vertical="center" wrapText="1"/>
    </xf>
    <xf numFmtId="164" fontId="37" fillId="23" borderId="8" xfId="2" applyFont="1" applyFill="1" applyBorder="1" applyAlignment="1" applyProtection="1">
      <alignment vertical="center"/>
      <protection hidden="1"/>
    </xf>
    <xf numFmtId="10" fontId="37" fillId="23" borderId="8" xfId="0" applyNumberFormat="1" applyFont="1" applyFill="1" applyBorder="1" applyAlignment="1" applyProtection="1">
      <alignment vertical="center"/>
      <protection hidden="1"/>
    </xf>
    <xf numFmtId="3" fontId="24" fillId="0" borderId="8" xfId="5" quotePrefix="1" applyNumberFormat="1" applyBorder="1" applyAlignment="1" applyProtection="1">
      <alignment horizontal="right" vertical="center"/>
      <protection locked="0"/>
    </xf>
    <xf numFmtId="3" fontId="24" fillId="0" borderId="8" xfId="5" applyNumberFormat="1" applyBorder="1" applyAlignment="1" applyProtection="1">
      <alignment horizontal="right" vertical="center"/>
      <protection locked="0"/>
    </xf>
    <xf numFmtId="0" fontId="24" fillId="8" borderId="12" xfId="5" applyFill="1" applyBorder="1" applyAlignment="1">
      <alignment horizontal="left" vertical="center"/>
    </xf>
    <xf numFmtId="0" fontId="24" fillId="16" borderId="8" xfId="5" applyFill="1" applyBorder="1"/>
    <xf numFmtId="0" fontId="24" fillId="17" borderId="12" xfId="5" applyFill="1" applyBorder="1" applyAlignment="1">
      <alignment horizontal="left" vertical="center"/>
    </xf>
    <xf numFmtId="4" fontId="24" fillId="0" borderId="8" xfId="5" applyNumberFormat="1" applyBorder="1" applyAlignment="1" applyProtection="1">
      <alignment horizontal="right" vertical="center" shrinkToFit="1"/>
      <protection locked="0"/>
    </xf>
    <xf numFmtId="44" fontId="28" fillId="0" borderId="8" xfId="4" applyFont="1" applyFill="1" applyBorder="1" applyAlignment="1" applyProtection="1">
      <alignment horizontal="left" vertical="center"/>
      <protection locked="0"/>
    </xf>
    <xf numFmtId="44" fontId="28" fillId="16" borderId="8" xfId="4" applyFont="1" applyFill="1" applyBorder="1" applyAlignment="1" applyProtection="1">
      <alignment horizontal="left" vertical="center"/>
    </xf>
    <xf numFmtId="169" fontId="28" fillId="8" borderId="8" xfId="10" applyNumberFormat="1" applyFont="1" applyFill="1" applyBorder="1" applyAlignment="1" applyProtection="1">
      <alignment horizontal="right" vertical="center"/>
    </xf>
    <xf numFmtId="44" fontId="28" fillId="8" borderId="8" xfId="4" applyFont="1" applyFill="1" applyBorder="1" applyAlignment="1" applyProtection="1">
      <alignment horizontal="left" vertical="center"/>
    </xf>
    <xf numFmtId="44" fontId="28" fillId="16" borderId="12" xfId="4" applyFont="1" applyFill="1" applyBorder="1" applyAlignment="1" applyProtection="1">
      <alignment horizontal="center" vertical="center"/>
    </xf>
    <xf numFmtId="2" fontId="24" fillId="16" borderId="8" xfId="5" applyNumberFormat="1" applyFill="1" applyBorder="1"/>
    <xf numFmtId="0" fontId="38" fillId="14" borderId="8" xfId="5" applyFont="1" applyFill="1" applyBorder="1" applyAlignment="1">
      <alignment horizontal="center" vertical="center"/>
    </xf>
    <xf numFmtId="0" fontId="3" fillId="24" borderId="0" xfId="0" applyFont="1" applyFill="1" applyAlignment="1" applyProtection="1">
      <alignment vertical="center"/>
      <protection hidden="1"/>
    </xf>
    <xf numFmtId="0" fontId="35" fillId="24" borderId="0" xfId="0" applyFont="1" applyFill="1" applyAlignment="1" applyProtection="1">
      <alignment vertical="center"/>
      <protection hidden="1"/>
    </xf>
    <xf numFmtId="0" fontId="28" fillId="24" borderId="0" xfId="0" applyFont="1" applyFill="1" applyAlignment="1" applyProtection="1">
      <alignment vertical="center"/>
      <protection hidden="1"/>
    </xf>
    <xf numFmtId="0" fontId="28" fillId="24" borderId="0" xfId="0" applyFont="1" applyFill="1" applyAlignment="1" applyProtection="1">
      <alignment horizontal="left" vertical="center"/>
      <protection hidden="1"/>
    </xf>
    <xf numFmtId="0" fontId="28" fillId="24" borderId="0" xfId="0" applyFont="1" applyFill="1" applyAlignment="1" applyProtection="1">
      <alignment horizontal="center" vertical="center"/>
      <protection hidden="1"/>
    </xf>
    <xf numFmtId="0" fontId="49" fillId="24" borderId="0" xfId="0" applyFont="1" applyFill="1" applyAlignment="1" applyProtection="1">
      <alignment vertical="center"/>
      <protection hidden="1"/>
    </xf>
    <xf numFmtId="0" fontId="29" fillId="24" borderId="0" xfId="0" applyFont="1" applyFill="1" applyAlignment="1" applyProtection="1">
      <alignment vertical="center"/>
      <protection hidden="1"/>
    </xf>
    <xf numFmtId="0" fontId="50" fillId="24" borderId="0" xfId="0" applyFont="1" applyFill="1" applyAlignment="1" applyProtection="1">
      <alignment vertical="center"/>
      <protection hidden="1"/>
    </xf>
    <xf numFmtId="0" fontId="25" fillId="24" borderId="0" xfId="0" applyFont="1" applyFill="1" applyAlignment="1" applyProtection="1">
      <alignment vertical="center"/>
      <protection hidden="1"/>
    </xf>
    <xf numFmtId="0" fontId="28" fillId="4" borderId="0" xfId="0" applyFont="1" applyFill="1" applyAlignment="1" applyProtection="1">
      <alignment horizontal="left"/>
      <protection hidden="1"/>
    </xf>
    <xf numFmtId="0" fontId="41" fillId="22" borderId="8" xfId="0" applyFont="1" applyFill="1" applyBorder="1" applyAlignment="1" applyProtection="1">
      <alignment horizontal="center" vertical="center" wrapText="1"/>
      <protection hidden="1"/>
    </xf>
    <xf numFmtId="0" fontId="38" fillId="23" borderId="8" xfId="0" applyFont="1" applyFill="1" applyBorder="1" applyAlignment="1" applyProtection="1">
      <alignment horizontal="center" vertical="center" wrapText="1"/>
      <protection hidden="1"/>
    </xf>
    <xf numFmtId="0" fontId="35" fillId="24" borderId="0" xfId="0" applyFont="1" applyFill="1" applyProtection="1">
      <protection hidden="1"/>
    </xf>
    <xf numFmtId="164" fontId="35" fillId="24" borderId="0" xfId="2" applyFont="1" applyFill="1" applyProtection="1">
      <protection hidden="1"/>
    </xf>
    <xf numFmtId="0" fontId="35" fillId="24" borderId="0" xfId="0" applyFont="1" applyFill="1" applyAlignment="1" applyProtection="1">
      <alignment horizontal="center" vertical="justify"/>
      <protection hidden="1"/>
    </xf>
    <xf numFmtId="0" fontId="36" fillId="24" borderId="0" xfId="0" applyFont="1" applyFill="1" applyAlignment="1" applyProtection="1">
      <alignment horizontal="center" vertical="justify"/>
      <protection hidden="1"/>
    </xf>
    <xf numFmtId="164" fontId="35" fillId="24" borderId="0" xfId="2" applyFont="1" applyFill="1" applyBorder="1" applyProtection="1">
      <protection hidden="1"/>
    </xf>
    <xf numFmtId="164" fontId="35" fillId="24" borderId="0" xfId="2" applyFont="1" applyFill="1" applyBorder="1" applyAlignment="1" applyProtection="1">
      <alignment vertical="center"/>
      <protection hidden="1"/>
    </xf>
    <xf numFmtId="10" fontId="35" fillId="24" borderId="0" xfId="0" applyNumberFormat="1" applyFont="1" applyFill="1" applyProtection="1">
      <protection hidden="1"/>
    </xf>
    <xf numFmtId="0" fontId="3" fillId="24" borderId="0" xfId="0" applyFont="1" applyFill="1" applyAlignment="1" applyProtection="1">
      <alignment horizontal="right" vertical="center"/>
      <protection hidden="1"/>
    </xf>
    <xf numFmtId="0" fontId="3" fillId="24" borderId="0" xfId="0" applyFont="1" applyFill="1" applyAlignment="1" applyProtection="1">
      <alignment horizontal="center" vertical="center"/>
      <protection hidden="1"/>
    </xf>
    <xf numFmtId="0" fontId="35" fillId="24" borderId="0" xfId="0" applyFont="1" applyFill="1" applyAlignment="1" applyProtection="1">
      <alignment horizontal="right" vertical="center"/>
      <protection hidden="1"/>
    </xf>
    <xf numFmtId="0" fontId="28" fillId="24" borderId="0" xfId="0" applyFont="1" applyFill="1" applyAlignment="1" applyProtection="1">
      <alignment horizontal="right" vertical="center"/>
      <protection hidden="1"/>
    </xf>
    <xf numFmtId="0" fontId="28" fillId="24" borderId="0" xfId="0" applyFont="1" applyFill="1" applyAlignment="1" applyProtection="1">
      <alignment horizontal="justify"/>
      <protection hidden="1"/>
    </xf>
    <xf numFmtId="0" fontId="30" fillId="24" borderId="0" xfId="0" applyFont="1" applyFill="1" applyAlignment="1" applyProtection="1">
      <alignment vertical="center"/>
      <protection hidden="1"/>
    </xf>
    <xf numFmtId="0" fontId="28" fillId="24" borderId="0" xfId="0" applyFont="1" applyFill="1" applyProtection="1">
      <protection hidden="1"/>
    </xf>
    <xf numFmtId="0" fontId="30" fillId="24" borderId="0" xfId="0" applyFont="1" applyFill="1" applyAlignment="1" applyProtection="1">
      <alignment horizontal="right" vertical="center"/>
      <protection hidden="1"/>
    </xf>
    <xf numFmtId="0" fontId="51" fillId="24" borderId="0" xfId="0" applyFont="1" applyFill="1" applyAlignment="1" applyProtection="1">
      <alignment vertical="center"/>
      <protection hidden="1"/>
    </xf>
    <xf numFmtId="0" fontId="2" fillId="24" borderId="0" xfId="0" applyFont="1" applyFill="1" applyAlignment="1" applyProtection="1">
      <alignment vertical="center"/>
      <protection hidden="1"/>
    </xf>
    <xf numFmtId="0" fontId="3" fillId="24" borderId="0" xfId="0" applyFont="1" applyFill="1" applyAlignment="1" applyProtection="1">
      <alignment horizontal="left" vertical="center"/>
      <protection hidden="1"/>
    </xf>
    <xf numFmtId="0" fontId="51" fillId="24" borderId="0" xfId="0" applyFont="1" applyFill="1" applyAlignment="1" applyProtection="1">
      <alignment horizontal="right" vertical="center"/>
      <protection hidden="1"/>
    </xf>
    <xf numFmtId="0" fontId="35" fillId="24" borderId="0" xfId="0" applyFont="1" applyFill="1"/>
    <xf numFmtId="0" fontId="35" fillId="24" borderId="0" xfId="0" applyFont="1" applyFill="1" applyAlignment="1">
      <alignment horizontal="center" vertical="center"/>
    </xf>
    <xf numFmtId="0" fontId="35" fillId="24" borderId="0" xfId="0" applyFont="1" applyFill="1" applyAlignment="1">
      <alignment vertical="center"/>
    </xf>
    <xf numFmtId="0" fontId="35" fillId="24" borderId="5" xfId="0" applyFont="1" applyFill="1" applyBorder="1" applyAlignment="1">
      <alignment vertical="center"/>
    </xf>
    <xf numFmtId="0" fontId="28" fillId="24" borderId="0" xfId="0" applyFont="1" applyFill="1" applyAlignment="1" applyProtection="1">
      <alignment horizontal="left" vertical="center" wrapText="1"/>
      <protection hidden="1"/>
    </xf>
    <xf numFmtId="0" fontId="28" fillId="24" borderId="0" xfId="0" applyFont="1" applyFill="1" applyAlignment="1" applyProtection="1">
      <alignment horizontal="center" vertical="center" wrapText="1"/>
      <protection hidden="1"/>
    </xf>
    <xf numFmtId="0" fontId="52" fillId="24" borderId="5" xfId="0" applyFont="1" applyFill="1" applyBorder="1" applyAlignment="1" applyProtection="1">
      <alignment horizontal="center" vertical="center" wrapText="1"/>
      <protection hidden="1"/>
    </xf>
    <xf numFmtId="164" fontId="28" fillId="24" borderId="0" xfId="2" applyFont="1" applyFill="1" applyAlignment="1" applyProtection="1">
      <alignment horizontal="center" vertical="center" wrapText="1"/>
      <protection hidden="1"/>
    </xf>
    <xf numFmtId="0" fontId="28" fillId="24" borderId="0" xfId="0" applyFont="1" applyFill="1" applyAlignment="1" applyProtection="1">
      <alignment horizontal="right" vertical="center" wrapText="1"/>
      <protection hidden="1"/>
    </xf>
    <xf numFmtId="0" fontId="24" fillId="24" borderId="0" xfId="5" applyFill="1"/>
    <xf numFmtId="10" fontId="28" fillId="3" borderId="8" xfId="10" applyNumberFormat="1" applyFont="1" applyFill="1" applyBorder="1" applyAlignment="1" applyProtection="1"/>
    <xf numFmtId="10" fontId="30" fillId="24" borderId="0" xfId="5" applyNumberFormat="1" applyFont="1" applyFill="1" applyAlignment="1">
      <alignment horizontal="left" vertical="center"/>
    </xf>
    <xf numFmtId="0" fontId="24" fillId="24" borderId="0" xfId="5" applyFill="1" applyAlignment="1">
      <alignment horizontal="left" vertical="center"/>
    </xf>
    <xf numFmtId="0" fontId="24" fillId="24" borderId="0" xfId="5" applyFill="1" applyAlignment="1">
      <alignment vertical="center"/>
    </xf>
    <xf numFmtId="4" fontId="28" fillId="24" borderId="0" xfId="10" applyNumberFormat="1" applyFont="1" applyFill="1" applyBorder="1" applyAlignment="1" applyProtection="1">
      <alignment horizontal="right" vertical="center"/>
    </xf>
    <xf numFmtId="0" fontId="53" fillId="24" borderId="0" xfId="5" applyFont="1" applyFill="1"/>
    <xf numFmtId="0" fontId="38" fillId="24" borderId="0" xfId="5" applyFont="1" applyFill="1" applyAlignment="1">
      <alignment vertical="center"/>
    </xf>
    <xf numFmtId="44" fontId="41" fillId="24" borderId="0" xfId="5" applyNumberFormat="1" applyFont="1" applyFill="1"/>
    <xf numFmtId="0" fontId="54" fillId="24" borderId="0" xfId="5" applyFont="1" applyFill="1"/>
    <xf numFmtId="0" fontId="55" fillId="24" borderId="0" xfId="5" applyFont="1" applyFill="1" applyAlignment="1">
      <alignment vertical="center"/>
    </xf>
    <xf numFmtId="44" fontId="54" fillId="24" borderId="0" xfId="5" applyNumberFormat="1" applyFont="1" applyFill="1"/>
    <xf numFmtId="0" fontId="24" fillId="24" borderId="0" xfId="5" applyFill="1" applyAlignment="1">
      <alignment horizontal="right"/>
    </xf>
    <xf numFmtId="4" fontId="24" fillId="24" borderId="0" xfId="5" applyNumberFormat="1" applyFill="1"/>
    <xf numFmtId="0" fontId="24" fillId="24" borderId="0" xfId="5" applyFill="1" applyAlignment="1">
      <alignment horizontal="center" vertical="center"/>
    </xf>
    <xf numFmtId="0" fontId="24" fillId="24" borderId="0" xfId="5" applyFill="1" applyAlignment="1">
      <alignment horizontal="right" vertical="center"/>
    </xf>
    <xf numFmtId="0" fontId="42" fillId="24" borderId="0" xfId="5" applyFont="1" applyFill="1" applyAlignment="1">
      <alignment horizontal="right" vertical="center"/>
    </xf>
    <xf numFmtId="171" fontId="24" fillId="24" borderId="0" xfId="5" applyNumberFormat="1" applyFill="1" applyAlignment="1">
      <alignment vertical="center"/>
    </xf>
    <xf numFmtId="0" fontId="41" fillId="14" borderId="8" xfId="5" applyFont="1" applyFill="1" applyBorder="1" applyAlignment="1">
      <alignment horizontal="center" vertical="center"/>
    </xf>
    <xf numFmtId="0" fontId="24" fillId="24" borderId="1" xfId="5" applyFill="1" applyBorder="1" applyAlignment="1">
      <alignment vertical="center"/>
    </xf>
    <xf numFmtId="3" fontId="24" fillId="24" borderId="1" xfId="5" applyNumberFormat="1" applyFill="1" applyBorder="1" applyAlignment="1">
      <alignment vertical="center"/>
    </xf>
    <xf numFmtId="3" fontId="24" fillId="24" borderId="0" xfId="5" applyNumberFormat="1" applyFill="1" applyAlignment="1">
      <alignment vertical="center"/>
    </xf>
    <xf numFmtId="170" fontId="24" fillId="24" borderId="1" xfId="5" applyNumberFormat="1" applyFill="1" applyBorder="1" applyAlignment="1">
      <alignment vertical="center"/>
    </xf>
    <xf numFmtId="170" fontId="24" fillId="24" borderId="0" xfId="5" applyNumberFormat="1" applyFill="1" applyAlignment="1">
      <alignment vertical="center"/>
    </xf>
    <xf numFmtId="0" fontId="24" fillId="24" borderId="0" xfId="5" applyFill="1" applyAlignment="1" applyProtection="1">
      <alignment vertical="center"/>
      <protection hidden="1"/>
    </xf>
    <xf numFmtId="0" fontId="24" fillId="24" borderId="0" xfId="5" applyFill="1" applyAlignment="1" applyProtection="1">
      <alignment horizontal="center" vertical="center"/>
      <protection hidden="1"/>
    </xf>
    <xf numFmtId="0" fontId="28" fillId="25" borderId="8" xfId="0" applyFont="1" applyFill="1" applyBorder="1" applyAlignment="1" applyProtection="1">
      <alignment horizontal="center" vertical="center"/>
      <protection hidden="1"/>
    </xf>
    <xf numFmtId="164" fontId="28" fillId="25" borderId="8" xfId="2" applyFont="1" applyFill="1" applyBorder="1" applyAlignment="1" applyProtection="1">
      <alignment horizontal="center" vertical="center"/>
      <protection hidden="1"/>
    </xf>
    <xf numFmtId="164" fontId="28" fillId="24" borderId="0" xfId="2" applyFont="1" applyFill="1" applyAlignment="1" applyProtection="1">
      <alignment horizontal="center" vertical="center"/>
      <protection hidden="1"/>
    </xf>
    <xf numFmtId="0" fontId="28" fillId="16" borderId="8" xfId="0" applyFont="1" applyFill="1" applyBorder="1" applyAlignment="1" applyProtection="1">
      <alignment horizontal="left" vertical="center" wrapText="1"/>
      <protection hidden="1"/>
    </xf>
    <xf numFmtId="0" fontId="28" fillId="16" borderId="8" xfId="0" applyFont="1" applyFill="1" applyBorder="1" applyAlignment="1" applyProtection="1">
      <alignment horizontal="center" vertical="center" wrapText="1"/>
      <protection hidden="1"/>
    </xf>
    <xf numFmtId="0" fontId="28" fillId="6" borderId="8" xfId="0" applyFont="1" applyFill="1" applyBorder="1" applyAlignment="1" applyProtection="1">
      <alignment horizontal="left" vertical="center" wrapText="1"/>
      <protection hidden="1"/>
    </xf>
    <xf numFmtId="0" fontId="28" fillId="6" borderId="8" xfId="0" applyFont="1" applyFill="1" applyBorder="1" applyAlignment="1" applyProtection="1">
      <alignment horizontal="center" vertical="center" wrapText="1"/>
      <protection hidden="1"/>
    </xf>
    <xf numFmtId="2" fontId="28" fillId="6" borderId="8" xfId="0" applyNumberFormat="1" applyFont="1" applyFill="1" applyBorder="1" applyAlignment="1" applyProtection="1">
      <alignment horizontal="center" vertical="center" wrapText="1"/>
      <protection hidden="1"/>
    </xf>
    <xf numFmtId="0" fontId="28" fillId="6" borderId="8" xfId="2" applyNumberFormat="1" applyFont="1" applyFill="1" applyBorder="1" applyAlignment="1" applyProtection="1">
      <alignment horizontal="left" vertical="center" wrapText="1"/>
      <protection hidden="1"/>
    </xf>
    <xf numFmtId="0" fontId="28" fillId="16" borderId="8" xfId="2" applyNumberFormat="1" applyFont="1" applyFill="1" applyBorder="1" applyAlignment="1" applyProtection="1">
      <alignment horizontal="left" vertical="center" wrapText="1"/>
      <protection hidden="1"/>
    </xf>
    <xf numFmtId="0" fontId="28" fillId="6" borderId="8" xfId="0" applyFont="1" applyFill="1" applyBorder="1"/>
    <xf numFmtId="0" fontId="28" fillId="16" borderId="8" xfId="0" applyFont="1" applyFill="1" applyBorder="1"/>
    <xf numFmtId="165" fontId="28" fillId="6" borderId="8" xfId="11" applyFont="1" applyFill="1" applyBorder="1" applyAlignment="1" applyProtection="1">
      <alignment horizontal="center" vertical="center"/>
      <protection hidden="1"/>
    </xf>
    <xf numFmtId="165" fontId="28" fillId="16" borderId="8" xfId="11" applyFont="1" applyFill="1" applyBorder="1" applyAlignment="1" applyProtection="1">
      <alignment horizontal="center" vertical="center"/>
      <protection hidden="1"/>
    </xf>
    <xf numFmtId="0" fontId="52" fillId="24" borderId="0" xfId="0" applyFont="1" applyFill="1" applyAlignment="1" applyProtection="1">
      <alignment vertical="center"/>
      <protection hidden="1"/>
    </xf>
    <xf numFmtId="0" fontId="28" fillId="24" borderId="0" xfId="0" applyFont="1" applyFill="1"/>
    <xf numFmtId="165" fontId="38" fillId="14" borderId="8" xfId="0" applyNumberFormat="1" applyFont="1" applyFill="1" applyBorder="1" applyAlignment="1" applyProtection="1">
      <alignment horizontal="center" vertical="center"/>
      <protection hidden="1"/>
    </xf>
    <xf numFmtId="173" fontId="28" fillId="6" borderId="8" xfId="11" applyNumberFormat="1" applyFont="1" applyFill="1" applyBorder="1" applyAlignment="1" applyProtection="1">
      <alignment horizontal="center" vertical="center"/>
      <protection hidden="1"/>
    </xf>
    <xf numFmtId="173" fontId="28" fillId="16" borderId="8" xfId="11" applyNumberFormat="1" applyFont="1" applyFill="1" applyBorder="1" applyAlignment="1" applyProtection="1">
      <alignment horizontal="center" vertical="center"/>
      <protection hidden="1"/>
    </xf>
    <xf numFmtId="0" fontId="1" fillId="3" borderId="15" xfId="0" applyFont="1" applyFill="1" applyBorder="1" applyAlignment="1" applyProtection="1">
      <alignment vertical="center"/>
      <protection hidden="1"/>
    </xf>
    <xf numFmtId="0" fontId="1" fillId="3" borderId="13" xfId="0" applyFont="1" applyFill="1" applyBorder="1" applyAlignment="1" applyProtection="1">
      <alignment vertical="center"/>
      <protection hidden="1"/>
    </xf>
    <xf numFmtId="9" fontId="28" fillId="6" borderId="8" xfId="6" applyFont="1" applyFill="1" applyBorder="1" applyProtection="1"/>
    <xf numFmtId="165" fontId="28" fillId="6" borderId="8" xfId="11" applyFont="1" applyFill="1" applyBorder="1" applyProtection="1"/>
    <xf numFmtId="9" fontId="28" fillId="16" borderId="8" xfId="6" applyFont="1" applyFill="1" applyBorder="1" applyProtection="1"/>
    <xf numFmtId="165" fontId="28" fillId="16" borderId="8" xfId="11" applyFont="1" applyFill="1" applyBorder="1" applyProtection="1"/>
    <xf numFmtId="0" fontId="24" fillId="16" borderId="8" xfId="5" applyFill="1" applyBorder="1" applyAlignment="1">
      <alignment horizontal="right"/>
    </xf>
    <xf numFmtId="0" fontId="35" fillId="10" borderId="12" xfId="0" applyFont="1" applyFill="1" applyBorder="1" applyAlignment="1" applyProtection="1">
      <alignment horizontal="center" vertical="center"/>
      <protection hidden="1"/>
    </xf>
    <xf numFmtId="0" fontId="35" fillId="6" borderId="12" xfId="0" applyFont="1" applyFill="1" applyBorder="1" applyAlignment="1" applyProtection="1">
      <alignment horizontal="center" vertical="center"/>
      <protection hidden="1"/>
    </xf>
    <xf numFmtId="0" fontId="35" fillId="7" borderId="8" xfId="0" applyFont="1" applyFill="1" applyBorder="1" applyAlignment="1" applyProtection="1">
      <alignment horizontal="center" vertical="center" wrapText="1"/>
      <protection hidden="1"/>
    </xf>
    <xf numFmtId="165" fontId="35" fillId="0" borderId="0" xfId="0" applyNumberFormat="1" applyFont="1"/>
    <xf numFmtId="0" fontId="35" fillId="7" borderId="12" xfId="0" applyFont="1" applyFill="1" applyBorder="1" applyAlignment="1" applyProtection="1">
      <alignment horizontal="center" vertical="center"/>
      <protection hidden="1"/>
    </xf>
    <xf numFmtId="165" fontId="35" fillId="6" borderId="12" xfId="0" applyNumberFormat="1" applyFont="1" applyFill="1" applyBorder="1" applyAlignment="1" applyProtection="1">
      <alignment horizontal="center" vertical="center"/>
      <protection hidden="1"/>
    </xf>
    <xf numFmtId="165" fontId="35" fillId="10" borderId="12" xfId="0" applyNumberFormat="1" applyFont="1" applyFill="1" applyBorder="1" applyAlignment="1" applyProtection="1">
      <alignment horizontal="center" vertical="center"/>
      <protection hidden="1"/>
    </xf>
    <xf numFmtId="0" fontId="37" fillId="26" borderId="13" xfId="0" applyFont="1" applyFill="1" applyBorder="1" applyAlignment="1" applyProtection="1">
      <alignment horizontal="center" vertical="center"/>
      <protection hidden="1"/>
    </xf>
    <xf numFmtId="0" fontId="28" fillId="4" borderId="8" xfId="0" applyFont="1" applyFill="1" applyBorder="1" applyAlignment="1" applyProtection="1">
      <alignment horizontal="center" vertical="center" wrapText="1"/>
      <protection hidden="1"/>
    </xf>
    <xf numFmtId="164" fontId="28" fillId="6" borderId="8" xfId="2" applyFont="1" applyFill="1" applyBorder="1" applyAlignment="1" applyProtection="1">
      <alignment horizontal="center" vertical="center" wrapText="1"/>
      <protection hidden="1"/>
    </xf>
    <xf numFmtId="164" fontId="28" fillId="16" borderId="8" xfId="2" applyFont="1" applyFill="1" applyBorder="1" applyAlignment="1" applyProtection="1">
      <alignment horizontal="center" vertical="center" wrapText="1"/>
      <protection hidden="1"/>
    </xf>
    <xf numFmtId="173" fontId="28" fillId="16" borderId="8" xfId="11" applyNumberFormat="1" applyFont="1" applyFill="1" applyBorder="1" applyAlignment="1" applyProtection="1">
      <alignment horizontal="center" vertical="center" wrapText="1"/>
      <protection hidden="1"/>
    </xf>
    <xf numFmtId="1" fontId="35" fillId="6" borderId="9" xfId="0" applyNumberFormat="1" applyFont="1" applyFill="1" applyBorder="1" applyAlignment="1" applyProtection="1">
      <alignment horizontal="center" vertical="center"/>
      <protection hidden="1"/>
    </xf>
    <xf numFmtId="1" fontId="35" fillId="6" borderId="11" xfId="0" applyNumberFormat="1" applyFont="1" applyFill="1" applyBorder="1" applyAlignment="1" applyProtection="1">
      <alignment horizontal="center" vertical="center"/>
      <protection hidden="1"/>
    </xf>
    <xf numFmtId="1" fontId="35" fillId="6" borderId="10" xfId="0" applyNumberFormat="1" applyFont="1" applyFill="1" applyBorder="1" applyAlignment="1" applyProtection="1">
      <alignment horizontal="center" vertical="center"/>
      <protection hidden="1"/>
    </xf>
    <xf numFmtId="165" fontId="33" fillId="5" borderId="7" xfId="11" applyFont="1" applyFill="1" applyBorder="1" applyAlignment="1" applyProtection="1">
      <alignment horizontal="center" vertical="center"/>
      <protection hidden="1"/>
    </xf>
    <xf numFmtId="44" fontId="35" fillId="24" borderId="0" xfId="0" applyNumberFormat="1" applyFont="1" applyFill="1" applyProtection="1">
      <protection hidden="1"/>
    </xf>
    <xf numFmtId="0" fontId="24" fillId="16" borderId="3" xfId="5" applyFill="1" applyBorder="1" applyAlignment="1">
      <alignment vertical="center"/>
    </xf>
    <xf numFmtId="0" fontId="24" fillId="6" borderId="3" xfId="5" applyFill="1" applyBorder="1" applyAlignment="1">
      <alignment vertical="center"/>
    </xf>
    <xf numFmtId="0" fontId="30" fillId="4" borderId="0" xfId="0" applyFont="1" applyFill="1" applyAlignment="1" applyProtection="1">
      <alignment horizontal="left"/>
      <protection hidden="1"/>
    </xf>
    <xf numFmtId="0" fontId="28" fillId="4" borderId="0" xfId="0" applyFont="1" applyFill="1" applyAlignment="1" applyProtection="1">
      <alignment horizontal="center"/>
      <protection hidden="1"/>
    </xf>
    <xf numFmtId="0" fontId="30" fillId="4" borderId="0" xfId="0" applyFont="1" applyFill="1" applyAlignment="1" applyProtection="1">
      <alignment horizontal="left" vertical="center"/>
      <protection hidden="1"/>
    </xf>
    <xf numFmtId="0" fontId="38" fillId="23" borderId="15" xfId="5" applyFont="1" applyFill="1" applyBorder="1" applyAlignment="1">
      <alignment horizontal="center" vertical="center"/>
    </xf>
    <xf numFmtId="0" fontId="39" fillId="16" borderId="8" xfId="0" applyFont="1" applyFill="1" applyBorder="1" applyAlignment="1">
      <alignment horizontal="center"/>
    </xf>
    <xf numFmtId="0" fontId="40" fillId="16" borderId="8" xfId="0" applyFont="1" applyFill="1" applyBorder="1" applyAlignment="1">
      <alignment horizontal="center" vertical="center" wrapText="1"/>
    </xf>
    <xf numFmtId="4" fontId="40" fillId="16" borderId="8" xfId="0" applyNumberFormat="1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/>
    </xf>
    <xf numFmtId="44" fontId="23" fillId="16" borderId="8" xfId="2" applyNumberFormat="1" applyFont="1" applyFill="1" applyBorder="1" applyAlignment="1" applyProtection="1">
      <alignment horizontal="left"/>
    </xf>
    <xf numFmtId="44" fontId="23" fillId="16" borderId="8" xfId="2" applyNumberFormat="1" applyFont="1" applyFill="1" applyBorder="1" applyAlignment="1" applyProtection="1">
      <alignment horizontal="left" vertical="center"/>
    </xf>
    <xf numFmtId="0" fontId="39" fillId="16" borderId="12" xfId="0" applyFont="1" applyFill="1" applyBorder="1"/>
    <xf numFmtId="44" fontId="46" fillId="16" borderId="8" xfId="0" applyNumberFormat="1" applyFont="1" applyFill="1" applyBorder="1"/>
    <xf numFmtId="44" fontId="38" fillId="14" borderId="8" xfId="0" applyNumberFormat="1" applyFont="1" applyFill="1" applyBorder="1"/>
    <xf numFmtId="0" fontId="0" fillId="24" borderId="0" xfId="0" applyFill="1"/>
    <xf numFmtId="4" fontId="40" fillId="17" borderId="8" xfId="0" applyNumberFormat="1" applyFont="1" applyFill="1" applyBorder="1" applyAlignment="1">
      <alignment horizontal="center" vertical="center" wrapText="1"/>
    </xf>
    <xf numFmtId="0" fontId="39" fillId="17" borderId="8" xfId="0" applyFont="1" applyFill="1" applyBorder="1" applyAlignment="1">
      <alignment horizontal="center"/>
    </xf>
    <xf numFmtId="0" fontId="40" fillId="17" borderId="8" xfId="0" applyFont="1" applyFill="1" applyBorder="1" applyAlignment="1">
      <alignment horizontal="center" vertical="center" wrapText="1"/>
    </xf>
    <xf numFmtId="3" fontId="0" fillId="4" borderId="8" xfId="0" applyNumberFormat="1" applyFill="1" applyBorder="1" applyAlignment="1" applyProtection="1">
      <alignment horizontal="right"/>
      <protection locked="0"/>
    </xf>
    <xf numFmtId="44" fontId="0" fillId="0" borderId="8" xfId="2" applyNumberFormat="1" applyFont="1" applyFill="1" applyBorder="1" applyAlignment="1" applyProtection="1">
      <alignment horizontal="left" vertical="center"/>
      <protection locked="0"/>
    </xf>
    <xf numFmtId="0" fontId="28" fillId="14" borderId="12" xfId="0" applyFont="1" applyFill="1" applyBorder="1" applyAlignment="1">
      <alignment vertical="center"/>
    </xf>
    <xf numFmtId="0" fontId="0" fillId="16" borderId="15" xfId="0" applyFill="1" applyBorder="1" applyAlignment="1">
      <alignment horizontal="center"/>
    </xf>
    <xf numFmtId="3" fontId="0" fillId="4" borderId="9" xfId="0" applyNumberFormat="1" applyFill="1" applyBorder="1" applyAlignment="1" applyProtection="1">
      <alignment horizontal="right"/>
      <protection locked="0"/>
    </xf>
    <xf numFmtId="44" fontId="0" fillId="0" borderId="9" xfId="2" applyNumberFormat="1" applyFont="1" applyFill="1" applyBorder="1" applyAlignment="1" applyProtection="1">
      <alignment horizontal="left" vertical="center"/>
      <protection locked="0"/>
    </xf>
    <xf numFmtId="44" fontId="23" fillId="16" borderId="8" xfId="2" applyNumberFormat="1" applyFont="1" applyFill="1" applyBorder="1" applyAlignment="1" applyProtection="1">
      <alignment horizontal="left"/>
      <protection locked="0"/>
    </xf>
    <xf numFmtId="0" fontId="38" fillId="14" borderId="8" xfId="0" applyFont="1" applyFill="1" applyBorder="1" applyAlignment="1">
      <alignment horizontal="center" vertical="center"/>
    </xf>
    <xf numFmtId="43" fontId="0" fillId="16" borderId="8" xfId="0" applyNumberFormat="1" applyFill="1" applyBorder="1" applyAlignment="1" applyProtection="1">
      <alignment horizontal="right"/>
      <protection locked="0"/>
    </xf>
    <xf numFmtId="0" fontId="38" fillId="14" borderId="14" xfId="5" applyFont="1" applyFill="1" applyBorder="1"/>
    <xf numFmtId="0" fontId="38" fillId="14" borderId="7" xfId="5" applyFont="1" applyFill="1" applyBorder="1"/>
    <xf numFmtId="0" fontId="38" fillId="26" borderId="12" xfId="5" applyFont="1" applyFill="1" applyBorder="1" applyAlignment="1">
      <alignment vertical="center"/>
    </xf>
    <xf numFmtId="0" fontId="38" fillId="26" borderId="14" xfId="5" applyFont="1" applyFill="1" applyBorder="1" applyAlignment="1">
      <alignment vertical="center"/>
    </xf>
    <xf numFmtId="0" fontId="38" fillId="26" borderId="7" xfId="5" applyFont="1" applyFill="1" applyBorder="1" applyAlignment="1">
      <alignment vertical="center"/>
    </xf>
    <xf numFmtId="0" fontId="38" fillId="14" borderId="8" xfId="5" applyFont="1" applyFill="1" applyBorder="1" applyAlignment="1">
      <alignment horizontal="center"/>
    </xf>
    <xf numFmtId="0" fontId="30" fillId="16" borderId="8" xfId="5" applyFont="1" applyFill="1" applyBorder="1" applyAlignment="1">
      <alignment horizontal="center" vertical="center"/>
    </xf>
    <xf numFmtId="0" fontId="39" fillId="8" borderId="12" xfId="5" applyFont="1" applyFill="1" applyBorder="1"/>
    <xf numFmtId="44" fontId="39" fillId="8" borderId="12" xfId="4" applyFont="1" applyFill="1" applyBorder="1" applyAlignment="1" applyProtection="1">
      <alignment vertical="center"/>
    </xf>
    <xf numFmtId="44" fontId="39" fillId="8" borderId="14" xfId="4" applyFont="1" applyFill="1" applyBorder="1" applyAlignment="1" applyProtection="1">
      <alignment vertical="center"/>
    </xf>
    <xf numFmtId="3" fontId="24" fillId="4" borderId="8" xfId="5" applyNumberFormat="1" applyFill="1" applyBorder="1" applyAlignment="1" applyProtection="1">
      <alignment horizontal="right"/>
      <protection locked="0"/>
    </xf>
    <xf numFmtId="44" fontId="23" fillId="4" borderId="8" xfId="4" applyFont="1" applyFill="1" applyBorder="1" applyAlignment="1" applyProtection="1">
      <alignment horizontal="left" vertical="center"/>
      <protection locked="0"/>
    </xf>
    <xf numFmtId="0" fontId="0" fillId="4" borderId="8" xfId="0" applyFill="1" applyBorder="1" applyAlignment="1" applyProtection="1">
      <alignment horizontal="left" vertical="center"/>
      <protection locked="0"/>
    </xf>
    <xf numFmtId="174" fontId="28" fillId="0" borderId="8" xfId="0" applyNumberFormat="1" applyFont="1" applyBorder="1" applyAlignment="1" applyProtection="1">
      <alignment horizontal="left" vertical="center"/>
      <protection locked="0"/>
    </xf>
    <xf numFmtId="14" fontId="1" fillId="4" borderId="8" xfId="0" applyNumberFormat="1" applyFont="1" applyFill="1" applyBorder="1" applyAlignment="1" applyProtection="1">
      <alignment horizontal="left" vertical="center"/>
      <protection locked="0"/>
    </xf>
    <xf numFmtId="175" fontId="28" fillId="0" borderId="8" xfId="0" applyNumberFormat="1" applyFont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/>
      <protection locked="0"/>
    </xf>
    <xf numFmtId="41" fontId="24" fillId="16" borderId="8" xfId="5" applyNumberFormat="1" applyFill="1" applyBorder="1" applyAlignment="1">
      <alignment horizontal="right"/>
    </xf>
    <xf numFmtId="0" fontId="30" fillId="17" borderId="2" xfId="5" applyFont="1" applyFill="1" applyBorder="1" applyAlignment="1">
      <alignment horizontal="center" vertical="center"/>
    </xf>
    <xf numFmtId="4" fontId="24" fillId="16" borderId="7" xfId="5" applyNumberFormat="1" applyFill="1" applyBorder="1" applyAlignment="1">
      <alignment horizontal="right"/>
    </xf>
    <xf numFmtId="164" fontId="24" fillId="16" borderId="7" xfId="2" applyFont="1" applyFill="1" applyBorder="1" applyAlignment="1">
      <alignment horizontal="right"/>
    </xf>
    <xf numFmtId="165" fontId="24" fillId="16" borderId="7" xfId="11" applyFont="1" applyFill="1" applyBorder="1" applyAlignment="1">
      <alignment horizontal="right"/>
    </xf>
    <xf numFmtId="4" fontId="24" fillId="4" borderId="7" xfId="5" applyNumberFormat="1" applyFill="1" applyBorder="1" applyAlignment="1" applyProtection="1">
      <alignment horizontal="right"/>
      <protection locked="0"/>
    </xf>
    <xf numFmtId="44" fontId="23" fillId="16" borderId="8" xfId="4" applyFont="1" applyFill="1" applyBorder="1" applyAlignment="1" applyProtection="1">
      <alignment horizontal="left"/>
    </xf>
    <xf numFmtId="0" fontId="30" fillId="17" borderId="5" xfId="5" applyFont="1" applyFill="1" applyBorder="1" applyAlignment="1">
      <alignment horizontal="center" vertical="center"/>
    </xf>
    <xf numFmtId="0" fontId="38" fillId="26" borderId="8" xfId="0" applyFont="1" applyFill="1" applyBorder="1" applyAlignment="1">
      <alignment vertical="center"/>
    </xf>
    <xf numFmtId="44" fontId="39" fillId="8" borderId="8" xfId="4" applyFont="1" applyFill="1" applyBorder="1" applyAlignment="1" applyProtection="1">
      <alignment horizontal="center" vertical="center"/>
    </xf>
    <xf numFmtId="0" fontId="30" fillId="17" borderId="8" xfId="5" applyFont="1" applyFill="1" applyBorder="1" applyAlignment="1">
      <alignment horizontal="center" vertical="center"/>
    </xf>
    <xf numFmtId="44" fontId="2" fillId="16" borderId="8" xfId="2" applyNumberFormat="1" applyFont="1" applyFill="1" applyBorder="1" applyAlignment="1" applyProtection="1">
      <alignment horizontal="left" vertical="center"/>
    </xf>
    <xf numFmtId="164" fontId="2" fillId="17" borderId="8" xfId="2" applyFont="1" applyFill="1" applyBorder="1" applyAlignment="1" applyProtection="1">
      <alignment horizontal="left" vertical="center"/>
    </xf>
    <xf numFmtId="0" fontId="38" fillId="26" borderId="14" xfId="0" applyFont="1" applyFill="1" applyBorder="1" applyAlignment="1">
      <alignment horizontal="center" vertical="center"/>
    </xf>
    <xf numFmtId="0" fontId="38" fillId="14" borderId="7" xfId="5" applyFont="1" applyFill="1" applyBorder="1" applyAlignment="1">
      <alignment vertical="center"/>
    </xf>
    <xf numFmtId="44" fontId="28" fillId="16" borderId="8" xfId="4" applyFont="1" applyFill="1" applyBorder="1" applyAlignment="1" applyProtection="1">
      <alignment horizontal="left" vertical="center"/>
      <protection locked="0"/>
    </xf>
    <xf numFmtId="0" fontId="0" fillId="24" borderId="0" xfId="0" applyFill="1" applyAlignment="1">
      <alignment vertical="center"/>
    </xf>
    <xf numFmtId="164" fontId="35" fillId="27" borderId="8" xfId="2" applyFont="1" applyFill="1" applyBorder="1" applyProtection="1">
      <protection hidden="1"/>
    </xf>
    <xf numFmtId="0" fontId="38" fillId="26" borderId="12" xfId="0" applyFont="1" applyFill="1" applyBorder="1" applyAlignment="1">
      <alignment vertical="center"/>
    </xf>
    <xf numFmtId="0" fontId="38" fillId="26" borderId="14" xfId="0" applyFont="1" applyFill="1" applyBorder="1" applyAlignment="1">
      <alignment vertical="center"/>
    </xf>
    <xf numFmtId="0" fontId="38" fillId="26" borderId="7" xfId="0" applyFont="1" applyFill="1" applyBorder="1" applyAlignment="1">
      <alignment vertical="center"/>
    </xf>
    <xf numFmtId="0" fontId="39" fillId="16" borderId="8" xfId="0" applyFont="1" applyFill="1" applyBorder="1" applyAlignment="1">
      <alignment horizontal="center" wrapText="1"/>
    </xf>
    <xf numFmtId="165" fontId="28" fillId="16" borderId="8" xfId="11" applyFont="1" applyFill="1" applyBorder="1" applyAlignment="1" applyProtection="1">
      <alignment horizontal="right" vertical="center" shrinkToFit="1"/>
    </xf>
    <xf numFmtId="165" fontId="24" fillId="16" borderId="8" xfId="11" quotePrefix="1" applyFont="1" applyFill="1" applyBorder="1" applyAlignment="1" applyProtection="1">
      <alignment horizontal="right" vertical="center"/>
      <protection locked="0"/>
    </xf>
    <xf numFmtId="44" fontId="23" fillId="16" borderId="8" xfId="4" applyFont="1" applyFill="1" applyBorder="1" applyAlignment="1" applyProtection="1">
      <alignment horizontal="left" vertical="center"/>
      <protection locked="0"/>
    </xf>
    <xf numFmtId="165" fontId="24" fillId="16" borderId="8" xfId="11" quotePrefix="1" applyFont="1" applyFill="1" applyBorder="1" applyAlignment="1" applyProtection="1">
      <alignment horizontal="right" vertical="center"/>
    </xf>
    <xf numFmtId="4" fontId="35" fillId="12" borderId="8" xfId="0" applyNumberFormat="1" applyFont="1" applyFill="1" applyBorder="1"/>
    <xf numFmtId="44" fontId="35" fillId="12" borderId="8" xfId="2" applyNumberFormat="1" applyFont="1" applyFill="1" applyBorder="1"/>
    <xf numFmtId="2" fontId="35" fillId="12" borderId="8" xfId="0" applyNumberFormat="1" applyFont="1" applyFill="1" applyBorder="1"/>
    <xf numFmtId="165" fontId="39" fillId="8" borderId="8" xfId="11" applyFont="1" applyFill="1" applyBorder="1" applyAlignment="1">
      <alignment vertical="center"/>
    </xf>
    <xf numFmtId="165" fontId="24" fillId="16" borderId="8" xfId="11" applyFont="1" applyFill="1" applyBorder="1" applyAlignment="1">
      <alignment vertical="center"/>
    </xf>
    <xf numFmtId="170" fontId="24" fillId="0" borderId="8" xfId="5" applyNumberFormat="1" applyBorder="1" applyAlignment="1" applyProtection="1">
      <alignment vertical="center"/>
      <protection locked="0"/>
    </xf>
    <xf numFmtId="0" fontId="42" fillId="16" borderId="11" xfId="5" applyFont="1" applyFill="1" applyBorder="1" applyAlignment="1">
      <alignment horizontal="center" vertical="center"/>
    </xf>
    <xf numFmtId="0" fontId="46" fillId="16" borderId="14" xfId="0" applyFont="1" applyFill="1" applyBorder="1"/>
    <xf numFmtId="0" fontId="38" fillId="28" borderId="15" xfId="5" applyFont="1" applyFill="1" applyBorder="1" applyAlignment="1">
      <alignment vertical="center"/>
    </xf>
    <xf numFmtId="0" fontId="38" fillId="28" borderId="2" xfId="5" applyFont="1" applyFill="1" applyBorder="1" applyAlignment="1">
      <alignment vertical="center"/>
    </xf>
    <xf numFmtId="0" fontId="2" fillId="4" borderId="0" xfId="0" applyFont="1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right" vertical="center"/>
      <protection hidden="1"/>
    </xf>
    <xf numFmtId="0" fontId="3" fillId="4" borderId="0" xfId="0" applyFont="1" applyFill="1" applyAlignment="1" applyProtection="1">
      <alignment horizontal="left" vertical="center"/>
      <protection hidden="1"/>
    </xf>
    <xf numFmtId="1" fontId="28" fillId="18" borderId="0" xfId="10" applyNumberFormat="1" applyFont="1" applyFill="1" applyBorder="1" applyAlignment="1">
      <alignment horizontal="right"/>
    </xf>
    <xf numFmtId="1" fontId="28" fillId="18" borderId="4" xfId="10" applyNumberFormat="1" applyFont="1" applyFill="1" applyBorder="1" applyAlignment="1">
      <alignment horizontal="right"/>
    </xf>
    <xf numFmtId="1" fontId="28" fillId="18" borderId="3" xfId="10" applyNumberFormat="1" applyFont="1" applyFill="1" applyBorder="1" applyAlignment="1">
      <alignment horizontal="right"/>
    </xf>
    <xf numFmtId="1" fontId="28" fillId="18" borderId="13" xfId="10" applyNumberFormat="1" applyFont="1" applyFill="1" applyBorder="1" applyAlignment="1">
      <alignment horizontal="right"/>
    </xf>
    <xf numFmtId="0" fontId="35" fillId="4" borderId="0" xfId="0" applyFont="1" applyFill="1" applyAlignment="1" applyProtection="1">
      <alignment vertical="center"/>
      <protection hidden="1"/>
    </xf>
    <xf numFmtId="0" fontId="28" fillId="16" borderId="1" xfId="0" applyFont="1" applyFill="1" applyBorder="1" applyAlignment="1" applyProtection="1">
      <alignment vertical="center"/>
      <protection hidden="1"/>
    </xf>
    <xf numFmtId="0" fontId="30" fillId="16" borderId="0" xfId="0" applyFont="1" applyFill="1" applyAlignment="1" applyProtection="1">
      <alignment vertical="center"/>
      <protection hidden="1"/>
    </xf>
    <xf numFmtId="0" fontId="28" fillId="16" borderId="0" xfId="0" applyFont="1" applyFill="1" applyAlignment="1" applyProtection="1">
      <alignment vertical="center"/>
      <protection hidden="1"/>
    </xf>
    <xf numFmtId="0" fontId="28" fillId="16" borderId="4" xfId="0" applyFont="1" applyFill="1" applyBorder="1" applyAlignment="1" applyProtection="1">
      <alignment vertical="center"/>
      <protection hidden="1"/>
    </xf>
    <xf numFmtId="0" fontId="28" fillId="16" borderId="0" xfId="0" applyFont="1" applyFill="1"/>
    <xf numFmtId="0" fontId="28" fillId="16" borderId="0" xfId="0" applyFont="1" applyFill="1" applyAlignment="1" applyProtection="1">
      <alignment horizontal="right" vertical="center" wrapText="1" indent="1"/>
      <protection hidden="1"/>
    </xf>
    <xf numFmtId="0" fontId="35" fillId="16" borderId="15" xfId="0" applyFont="1" applyFill="1" applyBorder="1" applyAlignment="1" applyProtection="1">
      <alignment vertical="center"/>
      <protection hidden="1"/>
    </xf>
    <xf numFmtId="0" fontId="35" fillId="16" borderId="6" xfId="0" applyFont="1" applyFill="1" applyBorder="1" applyAlignment="1" applyProtection="1">
      <alignment vertical="center"/>
      <protection hidden="1"/>
    </xf>
    <xf numFmtId="0" fontId="35" fillId="16" borderId="6" xfId="0" applyFont="1" applyFill="1" applyBorder="1" applyAlignment="1" applyProtection="1">
      <alignment horizontal="right" vertical="center"/>
      <protection hidden="1"/>
    </xf>
    <xf numFmtId="0" fontId="35" fillId="16" borderId="6" xfId="0" applyFont="1" applyFill="1" applyBorder="1" applyAlignment="1" applyProtection="1">
      <alignment horizontal="center" vertical="center"/>
      <protection hidden="1"/>
    </xf>
    <xf numFmtId="0" fontId="35" fillId="16" borderId="13" xfId="0" applyFont="1" applyFill="1" applyBorder="1" applyAlignment="1" applyProtection="1">
      <alignment vertical="center"/>
      <protection hidden="1"/>
    </xf>
    <xf numFmtId="0" fontId="28" fillId="16" borderId="0" xfId="0" applyFont="1" applyFill="1" applyAlignment="1" applyProtection="1">
      <alignment horizontal="right" vertical="center"/>
      <protection hidden="1"/>
    </xf>
    <xf numFmtId="0" fontId="28" fillId="16" borderId="0" xfId="0" applyFont="1" applyFill="1" applyAlignment="1" applyProtection="1">
      <alignment horizontal="left" vertical="center"/>
      <protection hidden="1"/>
    </xf>
    <xf numFmtId="0" fontId="29" fillId="16" borderId="0" xfId="0" applyFont="1" applyFill="1" applyAlignment="1" applyProtection="1">
      <alignment vertical="center"/>
      <protection hidden="1"/>
    </xf>
    <xf numFmtId="0" fontId="49" fillId="16" borderId="0" xfId="0" applyFont="1" applyFill="1" applyAlignment="1" applyProtection="1">
      <alignment vertical="center"/>
      <protection locked="0" hidden="1"/>
    </xf>
    <xf numFmtId="0" fontId="29" fillId="16" borderId="0" xfId="0" applyFont="1" applyFill="1" applyAlignment="1" applyProtection="1">
      <alignment horizontal="left" vertical="center"/>
      <protection locked="0" hidden="1"/>
    </xf>
    <xf numFmtId="0" fontId="28" fillId="16" borderId="0" xfId="0" applyFont="1" applyFill="1" applyAlignment="1" applyProtection="1">
      <alignment vertical="center"/>
      <protection locked="0" hidden="1"/>
    </xf>
    <xf numFmtId="0" fontId="29" fillId="16" borderId="0" xfId="0" applyFont="1" applyFill="1" applyAlignment="1" applyProtection="1">
      <alignment vertical="center"/>
      <protection locked="0" hidden="1"/>
    </xf>
    <xf numFmtId="0" fontId="28" fillId="16" borderId="4" xfId="0" applyFont="1" applyFill="1" applyBorder="1" applyAlignment="1" applyProtection="1">
      <alignment horizontal="center" vertical="center"/>
      <protection hidden="1"/>
    </xf>
    <xf numFmtId="0" fontId="28" fillId="16" borderId="4" xfId="0" applyFont="1" applyFill="1" applyBorder="1" applyAlignment="1" applyProtection="1">
      <alignment horizontal="left" vertical="center"/>
      <protection hidden="1"/>
    </xf>
    <xf numFmtId="0" fontId="49" fillId="16" borderId="4" xfId="0" applyFont="1" applyFill="1" applyBorder="1" applyAlignment="1" applyProtection="1">
      <alignment vertical="center"/>
      <protection hidden="1"/>
    </xf>
    <xf numFmtId="0" fontId="29" fillId="16" borderId="4" xfId="0" applyFont="1" applyFill="1" applyBorder="1" applyAlignment="1" applyProtection="1">
      <alignment vertical="center"/>
      <protection hidden="1"/>
    </xf>
    <xf numFmtId="0" fontId="35" fillId="16" borderId="3" xfId="0" applyFont="1" applyFill="1" applyBorder="1" applyAlignment="1" applyProtection="1">
      <alignment vertical="center"/>
      <protection hidden="1"/>
    </xf>
    <xf numFmtId="0" fontId="56" fillId="16" borderId="0" xfId="0" applyFont="1" applyFill="1" applyAlignment="1" applyProtection="1">
      <alignment vertical="center"/>
      <protection locked="0" hidden="1"/>
    </xf>
    <xf numFmtId="0" fontId="28" fillId="16" borderId="0" xfId="0" applyFont="1" applyFill="1" applyAlignment="1" applyProtection="1">
      <alignment horizontal="center" vertical="center" wrapText="1"/>
      <protection hidden="1"/>
    </xf>
    <xf numFmtId="0" fontId="28" fillId="16" borderId="0" xfId="0" applyFont="1" applyFill="1" applyAlignment="1" applyProtection="1">
      <alignment vertical="center" wrapText="1"/>
      <protection hidden="1"/>
    </xf>
    <xf numFmtId="0" fontId="28" fillId="16" borderId="0" xfId="0" applyFont="1" applyFill="1" applyProtection="1">
      <protection hidden="1"/>
    </xf>
    <xf numFmtId="0" fontId="35" fillId="16" borderId="5" xfId="0" applyFont="1" applyFill="1" applyBorder="1" applyProtection="1">
      <protection hidden="1"/>
    </xf>
    <xf numFmtId="0" fontId="57" fillId="16" borderId="4" xfId="0" applyFont="1" applyFill="1" applyBorder="1" applyAlignment="1" applyProtection="1">
      <alignment vertical="center"/>
      <protection hidden="1"/>
    </xf>
    <xf numFmtId="0" fontId="30" fillId="16" borderId="0" xfId="0" applyFont="1" applyFill="1" applyAlignment="1" applyProtection="1">
      <alignment horizontal="right" vertical="center"/>
      <protection hidden="1"/>
    </xf>
    <xf numFmtId="0" fontId="28" fillId="16" borderId="0" xfId="0" applyFont="1" applyFill="1" applyAlignment="1" applyProtection="1">
      <alignment horizontal="center" vertical="center"/>
      <protection hidden="1"/>
    </xf>
    <xf numFmtId="0" fontId="30" fillId="16" borderId="0" xfId="0" applyFont="1" applyFill="1" applyProtection="1">
      <protection hidden="1"/>
    </xf>
    <xf numFmtId="0" fontId="28" fillId="16" borderId="0" xfId="0" applyFont="1" applyFill="1" applyAlignment="1" applyProtection="1">
      <alignment horizontal="center"/>
      <protection hidden="1"/>
    </xf>
    <xf numFmtId="0" fontId="35" fillId="16" borderId="5" xfId="0" applyFont="1" applyFill="1" applyBorder="1" applyAlignment="1" applyProtection="1">
      <alignment vertical="center"/>
      <protection hidden="1"/>
    </xf>
    <xf numFmtId="0" fontId="35" fillId="16" borderId="5" xfId="0" applyFont="1" applyFill="1" applyBorder="1" applyAlignment="1" applyProtection="1">
      <alignment horizontal="center"/>
      <protection hidden="1"/>
    </xf>
    <xf numFmtId="0" fontId="35" fillId="16" borderId="2" xfId="0" applyFont="1" applyFill="1" applyBorder="1" applyAlignment="1" applyProtection="1">
      <alignment vertical="center"/>
      <protection hidden="1"/>
    </xf>
    <xf numFmtId="0" fontId="28" fillId="16" borderId="15" xfId="0" applyFont="1" applyFill="1" applyBorder="1" applyAlignment="1" applyProtection="1">
      <alignment vertical="center"/>
      <protection hidden="1"/>
    </xf>
    <xf numFmtId="0" fontId="30" fillId="16" borderId="6" xfId="0" applyFont="1" applyFill="1" applyBorder="1" applyAlignment="1" applyProtection="1">
      <alignment vertical="center"/>
      <protection hidden="1"/>
    </xf>
    <xf numFmtId="0" fontId="28" fillId="16" borderId="6" xfId="0" applyFont="1" applyFill="1" applyBorder="1" applyAlignment="1" applyProtection="1">
      <alignment vertical="center"/>
      <protection hidden="1"/>
    </xf>
    <xf numFmtId="0" fontId="28" fillId="16" borderId="6" xfId="0" applyFont="1" applyFill="1" applyBorder="1" applyProtection="1">
      <protection hidden="1"/>
    </xf>
    <xf numFmtId="0" fontId="28" fillId="16" borderId="13" xfId="0" applyFont="1" applyFill="1" applyBorder="1" applyAlignment="1" applyProtection="1">
      <alignment vertical="center"/>
      <protection hidden="1"/>
    </xf>
    <xf numFmtId="0" fontId="30" fillId="16" borderId="0" xfId="0" applyFont="1" applyFill="1" applyAlignment="1" applyProtection="1">
      <alignment vertical="top"/>
      <protection hidden="1"/>
    </xf>
    <xf numFmtId="0" fontId="57" fillId="16" borderId="6" xfId="0" applyFont="1" applyFill="1" applyBorder="1" applyAlignment="1" applyProtection="1">
      <alignment horizontal="center"/>
      <protection hidden="1"/>
    </xf>
    <xf numFmtId="0" fontId="57" fillId="16" borderId="6" xfId="0" applyFont="1" applyFill="1" applyBorder="1" applyAlignment="1" applyProtection="1">
      <alignment vertical="center"/>
      <protection hidden="1"/>
    </xf>
    <xf numFmtId="0" fontId="3" fillId="16" borderId="1" xfId="0" applyFont="1" applyFill="1" applyBorder="1" applyAlignment="1" applyProtection="1">
      <alignment vertical="center"/>
      <protection hidden="1"/>
    </xf>
    <xf numFmtId="0" fontId="25" fillId="16" borderId="1" xfId="0" applyFont="1" applyFill="1" applyBorder="1" applyAlignment="1" applyProtection="1">
      <alignment vertical="center"/>
      <protection hidden="1"/>
    </xf>
    <xf numFmtId="0" fontId="50" fillId="16" borderId="4" xfId="0" applyFont="1" applyFill="1" applyBorder="1" applyAlignment="1" applyProtection="1">
      <alignment vertical="center"/>
      <protection hidden="1"/>
    </xf>
    <xf numFmtId="0" fontId="25" fillId="16" borderId="4" xfId="0" applyFont="1" applyFill="1" applyBorder="1" applyAlignment="1" applyProtection="1">
      <alignment vertical="center"/>
      <protection hidden="1"/>
    </xf>
    <xf numFmtId="0" fontId="58" fillId="16" borderId="0" xfId="0" applyFont="1" applyFill="1" applyAlignment="1" applyProtection="1">
      <alignment horizontal="center" vertical="center"/>
      <protection hidden="1"/>
    </xf>
    <xf numFmtId="0" fontId="59" fillId="16" borderId="0" xfId="0" applyFont="1" applyFill="1" applyAlignment="1" applyProtection="1">
      <alignment vertical="center"/>
      <protection hidden="1"/>
    </xf>
    <xf numFmtId="0" fontId="50" fillId="16" borderId="0" xfId="0" applyFont="1" applyFill="1" applyAlignment="1" applyProtection="1">
      <alignment vertical="center"/>
      <protection hidden="1"/>
    </xf>
    <xf numFmtId="0" fontId="50" fillId="16" borderId="0" xfId="0" applyFont="1" applyFill="1" applyAlignment="1" applyProtection="1">
      <alignment horizontal="center" vertical="center"/>
      <protection hidden="1"/>
    </xf>
    <xf numFmtId="0" fontId="60" fillId="16" borderId="0" xfId="0" applyFont="1" applyFill="1" applyAlignment="1" applyProtection="1">
      <alignment horizontal="right" vertical="center"/>
      <protection hidden="1"/>
    </xf>
    <xf numFmtId="0" fontId="60" fillId="16" borderId="0" xfId="0" applyFont="1" applyFill="1" applyAlignment="1" applyProtection="1">
      <alignment vertical="center"/>
      <protection hidden="1"/>
    </xf>
    <xf numFmtId="0" fontId="61" fillId="16" borderId="0" xfId="0" applyFont="1" applyFill="1" applyAlignment="1" applyProtection="1">
      <alignment horizontal="center" vertical="center"/>
      <protection hidden="1"/>
    </xf>
    <xf numFmtId="0" fontId="61" fillId="16" borderId="0" xfId="0" applyFont="1" applyFill="1" applyAlignment="1" applyProtection="1">
      <alignment vertical="center"/>
      <protection hidden="1"/>
    </xf>
    <xf numFmtId="0" fontId="62" fillId="16" borderId="0" xfId="0" applyFont="1" applyFill="1" applyAlignment="1" applyProtection="1">
      <alignment vertical="center"/>
      <protection hidden="1"/>
    </xf>
    <xf numFmtId="0" fontId="61" fillId="16" borderId="0" xfId="0" applyFont="1" applyFill="1" applyAlignment="1" applyProtection="1">
      <alignment horizontal="right" vertical="center"/>
      <protection hidden="1"/>
    </xf>
    <xf numFmtId="0" fontId="50" fillId="6" borderId="0" xfId="0" applyFont="1" applyFill="1" applyAlignment="1" applyProtection="1">
      <alignment horizontal="center" vertical="center"/>
      <protection hidden="1"/>
    </xf>
    <xf numFmtId="0" fontId="62" fillId="6" borderId="0" xfId="0" applyFont="1" applyFill="1" applyAlignment="1" applyProtection="1">
      <alignment horizontal="center" vertical="center"/>
      <protection hidden="1"/>
    </xf>
    <xf numFmtId="0" fontId="33" fillId="16" borderId="0" xfId="0" applyFont="1" applyFill="1" applyAlignment="1" applyProtection="1">
      <alignment vertical="center"/>
      <protection hidden="1"/>
    </xf>
    <xf numFmtId="0" fontId="63" fillId="23" borderId="0" xfId="0" applyFont="1" applyFill="1" applyAlignment="1" applyProtection="1">
      <alignment horizontal="center" vertical="center"/>
      <protection hidden="1"/>
    </xf>
    <xf numFmtId="0" fontId="32" fillId="23" borderId="0" xfId="0" applyFont="1" applyFill="1" applyAlignment="1" applyProtection="1">
      <alignment vertical="center"/>
      <protection hidden="1"/>
    </xf>
    <xf numFmtId="0" fontId="25" fillId="23" borderId="0" xfId="0" applyFont="1" applyFill="1" applyAlignment="1" applyProtection="1">
      <alignment vertical="center"/>
      <protection hidden="1"/>
    </xf>
    <xf numFmtId="0" fontId="25" fillId="23" borderId="0" xfId="0" applyFont="1" applyFill="1" applyAlignment="1" applyProtection="1">
      <alignment horizontal="center" vertical="center"/>
      <protection hidden="1"/>
    </xf>
    <xf numFmtId="0" fontId="25" fillId="23" borderId="0" xfId="0" applyFont="1" applyFill="1" applyAlignment="1" applyProtection="1">
      <alignment horizontal="right" vertical="center"/>
      <protection hidden="1"/>
    </xf>
    <xf numFmtId="2" fontId="38" fillId="23" borderId="8" xfId="0" applyNumberFormat="1" applyFont="1" applyFill="1" applyBorder="1" applyAlignment="1" applyProtection="1">
      <alignment horizontal="center" vertical="center"/>
      <protection hidden="1"/>
    </xf>
    <xf numFmtId="2" fontId="38" fillId="23" borderId="8" xfId="11" applyNumberFormat="1" applyFont="1" applyFill="1" applyBorder="1" applyAlignment="1" applyProtection="1">
      <alignment horizontal="center" vertical="center"/>
      <protection hidden="1"/>
    </xf>
    <xf numFmtId="165" fontId="33" fillId="29" borderId="7" xfId="11" applyFont="1" applyFill="1" applyBorder="1" applyAlignment="1" applyProtection="1">
      <alignment vertical="center"/>
      <protection hidden="1"/>
    </xf>
    <xf numFmtId="0" fontId="28" fillId="16" borderId="0" xfId="0" applyFont="1" applyFill="1" applyAlignment="1" applyProtection="1">
      <alignment horizontal="left" vertical="center" wrapText="1"/>
      <protection hidden="1"/>
    </xf>
    <xf numFmtId="0" fontId="28" fillId="16" borderId="1" xfId="0" applyFont="1" applyFill="1" applyBorder="1"/>
    <xf numFmtId="0" fontId="28" fillId="16" borderId="0" xfId="0" applyFont="1" applyFill="1" applyAlignment="1">
      <alignment vertical="center"/>
    </xf>
    <xf numFmtId="0" fontId="28" fillId="16" borderId="4" xfId="0" applyFont="1" applyFill="1" applyBorder="1"/>
    <xf numFmtId="0" fontId="28" fillId="16" borderId="2" xfId="0" applyFont="1" applyFill="1" applyBorder="1"/>
    <xf numFmtId="0" fontId="28" fillId="16" borderId="5" xfId="0" applyFont="1" applyFill="1" applyBorder="1"/>
    <xf numFmtId="0" fontId="28" fillId="16" borderId="3" xfId="0" applyFont="1" applyFill="1" applyBorder="1"/>
    <xf numFmtId="0" fontId="38" fillId="14" borderId="9" xfId="0" applyFont="1" applyFill="1" applyBorder="1" applyAlignment="1">
      <alignment horizontal="center" vertical="center" wrapText="1"/>
    </xf>
    <xf numFmtId="0" fontId="38" fillId="14" borderId="13" xfId="0" applyFont="1" applyFill="1" applyBorder="1" applyAlignment="1">
      <alignment horizontal="center" vertical="center" wrapText="1"/>
    </xf>
    <xf numFmtId="0" fontId="28" fillId="30" borderId="11" xfId="0" applyFont="1" applyFill="1" applyBorder="1" applyAlignment="1">
      <alignment vertical="center"/>
    </xf>
    <xf numFmtId="0" fontId="28" fillId="30" borderId="4" xfId="0" applyFont="1" applyFill="1" applyBorder="1" applyAlignment="1">
      <alignment vertical="center"/>
    </xf>
    <xf numFmtId="0" fontId="28" fillId="30" borderId="4" xfId="2" applyNumberFormat="1" applyFont="1" applyFill="1" applyBorder="1" applyAlignment="1">
      <alignment vertical="center"/>
    </xf>
    <xf numFmtId="44" fontId="28" fillId="30" borderId="4" xfId="2" applyNumberFormat="1" applyFont="1" applyFill="1" applyBorder="1" applyAlignment="1">
      <alignment vertical="center"/>
    </xf>
    <xf numFmtId="4" fontId="28" fillId="30" borderId="4" xfId="2" applyNumberFormat="1" applyFont="1" applyFill="1" applyBorder="1" applyAlignment="1">
      <alignment vertical="center"/>
    </xf>
    <xf numFmtId="0" fontId="31" fillId="16" borderId="0" xfId="0" applyFont="1" applyFill="1" applyAlignment="1" applyProtection="1">
      <alignment vertical="center"/>
      <protection hidden="1"/>
    </xf>
    <xf numFmtId="4" fontId="33" fillId="16" borderId="0" xfId="0" applyNumberFormat="1" applyFont="1" applyFill="1" applyAlignment="1" applyProtection="1">
      <alignment vertical="center"/>
      <protection hidden="1"/>
    </xf>
    <xf numFmtId="167" fontId="33" fillId="16" borderId="0" xfId="0" applyNumberFormat="1" applyFont="1" applyFill="1" applyAlignment="1" applyProtection="1">
      <alignment vertical="center"/>
      <protection hidden="1"/>
    </xf>
    <xf numFmtId="0" fontId="2" fillId="4" borderId="0" xfId="0" applyFont="1" applyFill="1" applyProtection="1">
      <protection hidden="1"/>
    </xf>
    <xf numFmtId="0" fontId="30" fillId="4" borderId="0" xfId="0" applyFont="1" applyFill="1" applyAlignment="1" applyProtection="1">
      <alignment vertical="top"/>
      <protection hidden="1"/>
    </xf>
    <xf numFmtId="170" fontId="24" fillId="4" borderId="8" xfId="5" applyNumberFormat="1" applyFill="1" applyBorder="1" applyAlignment="1" applyProtection="1">
      <alignment horizontal="right" vertical="center"/>
      <protection locked="0"/>
    </xf>
    <xf numFmtId="170" fontId="24" fillId="4" borderId="8" xfId="5" applyNumberFormat="1" applyFill="1" applyBorder="1" applyAlignment="1" applyProtection="1">
      <alignment vertical="center"/>
      <protection locked="0"/>
    </xf>
    <xf numFmtId="3" fontId="24" fillId="4" borderId="8" xfId="5" applyNumberFormat="1" applyFill="1" applyBorder="1" applyAlignment="1" applyProtection="1">
      <alignment vertical="center"/>
      <protection locked="0"/>
    </xf>
    <xf numFmtId="4" fontId="35" fillId="0" borderId="0" xfId="0" applyNumberFormat="1" applyFont="1"/>
    <xf numFmtId="0" fontId="35" fillId="31" borderId="0" xfId="0" applyFont="1" applyFill="1" applyAlignment="1">
      <alignment horizontal="center" vertical="center"/>
    </xf>
    <xf numFmtId="0" fontId="28" fillId="16" borderId="0" xfId="0" applyFont="1" applyFill="1" applyProtection="1">
      <protection locked="0"/>
    </xf>
    <xf numFmtId="44" fontId="1" fillId="0" borderId="8" xfId="4" applyFont="1" applyFill="1" applyBorder="1" applyAlignment="1" applyProtection="1">
      <alignment horizontal="left" vertical="center"/>
      <protection locked="0"/>
    </xf>
    <xf numFmtId="0" fontId="28" fillId="16" borderId="0" xfId="0" applyFont="1" applyFill="1" applyAlignment="1" applyProtection="1">
      <alignment horizontal="right" vertical="center" wrapText="1" indent="1"/>
      <protection locked="0" hidden="1"/>
    </xf>
    <xf numFmtId="0" fontId="29" fillId="16" borderId="0" xfId="0" applyFont="1" applyFill="1" applyAlignment="1" applyProtection="1">
      <alignment horizontal="left" vertical="center"/>
      <protection hidden="1"/>
    </xf>
    <xf numFmtId="0" fontId="35" fillId="31" borderId="0" xfId="0" applyFont="1" applyFill="1" applyAlignment="1" applyProtection="1">
      <alignment horizontal="center" vertical="center"/>
      <protection hidden="1"/>
    </xf>
    <xf numFmtId="165" fontId="35" fillId="0" borderId="0" xfId="11" applyFont="1"/>
    <xf numFmtId="165" fontId="35" fillId="31" borderId="0" xfId="0" applyNumberFormat="1" applyFont="1" applyFill="1"/>
    <xf numFmtId="0" fontId="30" fillId="31" borderId="0" xfId="0" applyFont="1" applyFill="1" applyAlignment="1" applyProtection="1">
      <alignment vertical="center"/>
      <protection hidden="1"/>
    </xf>
    <xf numFmtId="0" fontId="3" fillId="31" borderId="0" xfId="0" applyFont="1" applyFill="1" applyAlignment="1" applyProtection="1">
      <alignment vertical="center"/>
      <protection hidden="1"/>
    </xf>
    <xf numFmtId="2" fontId="64" fillId="6" borderId="8" xfId="0" applyNumberFormat="1" applyFont="1" applyFill="1" applyBorder="1" applyAlignment="1" applyProtection="1">
      <alignment horizontal="center"/>
      <protection hidden="1"/>
    </xf>
    <xf numFmtId="2" fontId="35" fillId="6" borderId="8" xfId="0" applyNumberFormat="1" applyFont="1" applyFill="1" applyBorder="1" applyAlignment="1" applyProtection="1">
      <alignment horizontal="center"/>
      <protection hidden="1"/>
    </xf>
    <xf numFmtId="176" fontId="64" fillId="6" borderId="8" xfId="0" applyNumberFormat="1" applyFont="1" applyFill="1" applyBorder="1" applyAlignment="1" applyProtection="1">
      <alignment horizontal="center"/>
      <protection hidden="1"/>
    </xf>
    <xf numFmtId="176" fontId="35" fillId="6" borderId="8" xfId="0" applyNumberFormat="1" applyFont="1" applyFill="1" applyBorder="1" applyAlignment="1" applyProtection="1">
      <alignment horizontal="center"/>
      <protection hidden="1"/>
    </xf>
    <xf numFmtId="176" fontId="35" fillId="8" borderId="10" xfId="0" applyNumberFormat="1" applyFont="1" applyFill="1" applyBorder="1" applyAlignment="1" applyProtection="1">
      <alignment vertical="center"/>
      <protection hidden="1"/>
    </xf>
    <xf numFmtId="43" fontId="0" fillId="16" borderId="8" xfId="0" applyNumberFormat="1" applyFill="1" applyBorder="1" applyAlignment="1">
      <alignment horizontal="right"/>
    </xf>
    <xf numFmtId="4" fontId="28" fillId="4" borderId="8" xfId="5" applyNumberFormat="1" applyFont="1" applyFill="1" applyBorder="1" applyAlignment="1" applyProtection="1">
      <alignment horizontal="right" vertical="center" shrinkToFit="1"/>
      <protection locked="0"/>
    </xf>
    <xf numFmtId="0" fontId="28" fillId="4" borderId="7" xfId="5" applyFont="1" applyFill="1" applyBorder="1" applyAlignment="1" applyProtection="1">
      <alignment vertical="center" shrinkToFit="1"/>
      <protection locked="0"/>
    </xf>
    <xf numFmtId="0" fontId="24" fillId="24" borderId="0" xfId="5" applyFill="1" applyProtection="1">
      <protection locked="0"/>
    </xf>
    <xf numFmtId="0" fontId="24" fillId="4" borderId="8" xfId="5" applyFill="1" applyBorder="1" applyAlignment="1" applyProtection="1">
      <alignment horizontal="right" vertical="center" wrapText="1"/>
      <protection locked="0"/>
    </xf>
    <xf numFmtId="0" fontId="24" fillId="4" borderId="8" xfId="5" applyFill="1" applyBorder="1" applyAlignment="1" applyProtection="1">
      <alignment vertical="center"/>
      <protection locked="0"/>
    </xf>
    <xf numFmtId="0" fontId="38" fillId="14" borderId="14" xfId="5" applyFont="1" applyFill="1" applyBorder="1" applyAlignment="1" applyProtection="1">
      <alignment vertical="center"/>
      <protection locked="0"/>
    </xf>
    <xf numFmtId="0" fontId="38" fillId="14" borderId="7" xfId="5" applyFont="1" applyFill="1" applyBorder="1" applyAlignment="1" applyProtection="1">
      <alignment vertical="center"/>
      <protection locked="0"/>
    </xf>
    <xf numFmtId="0" fontId="30" fillId="17" borderId="8" xfId="5" applyFont="1" applyFill="1" applyBorder="1" applyAlignment="1" applyProtection="1">
      <alignment horizontal="center" vertical="center"/>
      <protection locked="0"/>
    </xf>
    <xf numFmtId="0" fontId="40" fillId="16" borderId="10" xfId="5" applyFont="1" applyFill="1" applyBorder="1" applyAlignment="1" applyProtection="1">
      <alignment horizontal="center" vertical="center" wrapText="1"/>
      <protection locked="0"/>
    </xf>
    <xf numFmtId="0" fontId="28" fillId="16" borderId="12" xfId="5" quotePrefix="1" applyFont="1" applyFill="1" applyBorder="1" applyAlignment="1" applyProtection="1">
      <alignment horizontal="center" vertical="center"/>
      <protection locked="0"/>
    </xf>
    <xf numFmtId="44" fontId="23" fillId="16" borderId="8" xfId="4" applyFont="1" applyFill="1" applyBorder="1" applyAlignment="1" applyProtection="1">
      <alignment horizontal="left"/>
      <protection locked="0"/>
    </xf>
    <xf numFmtId="0" fontId="28" fillId="16" borderId="12" xfId="5" applyFont="1" applyFill="1" applyBorder="1" applyAlignment="1" applyProtection="1">
      <alignment horizontal="center" vertical="center"/>
      <protection locked="0"/>
    </xf>
    <xf numFmtId="0" fontId="28" fillId="14" borderId="12" xfId="0" applyFont="1" applyFill="1" applyBorder="1" applyAlignment="1" applyProtection="1">
      <alignment vertical="center"/>
      <protection locked="0"/>
    </xf>
    <xf numFmtId="0" fontId="38" fillId="14" borderId="8" xfId="0" applyFont="1" applyFill="1" applyBorder="1" applyAlignment="1" applyProtection="1">
      <alignment horizontal="center" vertical="center"/>
      <protection locked="0"/>
    </xf>
    <xf numFmtId="0" fontId="0" fillId="24" borderId="0" xfId="0" applyFill="1" applyProtection="1">
      <protection locked="0"/>
    </xf>
    <xf numFmtId="0" fontId="0" fillId="24" borderId="0" xfId="0" applyFill="1" applyAlignment="1" applyProtection="1">
      <alignment vertical="center"/>
      <protection locked="0"/>
    </xf>
    <xf numFmtId="0" fontId="40" fillId="16" borderId="12" xfId="5" applyFont="1" applyFill="1" applyBorder="1" applyAlignment="1" applyProtection="1">
      <alignment vertical="center" wrapText="1"/>
      <protection locked="0"/>
    </xf>
    <xf numFmtId="0" fontId="40" fillId="16" borderId="8" xfId="5" applyFont="1" applyFill="1" applyBorder="1" applyAlignment="1" applyProtection="1">
      <alignment horizontal="center" vertical="center" wrapText="1"/>
      <protection locked="0"/>
    </xf>
    <xf numFmtId="0" fontId="28" fillId="16" borderId="12" xfId="5" applyFont="1" applyFill="1" applyBorder="1" applyAlignment="1" applyProtection="1">
      <alignment horizontal="center" vertical="center" wrapText="1"/>
      <protection locked="0"/>
    </xf>
    <xf numFmtId="165" fontId="64" fillId="31" borderId="8" xfId="11" applyFont="1" applyFill="1" applyBorder="1" applyAlignment="1" applyProtection="1">
      <alignment horizontal="center"/>
      <protection hidden="1"/>
    </xf>
    <xf numFmtId="44" fontId="1" fillId="4" borderId="8" xfId="4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10" fontId="24" fillId="4" borderId="8" xfId="5" applyNumberFormat="1" applyFill="1" applyBorder="1" applyAlignment="1" applyProtection="1">
      <alignment vertical="center"/>
      <protection locked="0"/>
    </xf>
    <xf numFmtId="0" fontId="24" fillId="24" borderId="0" xfId="5" applyFill="1" applyAlignment="1" applyProtection="1">
      <alignment vertical="center"/>
      <protection locked="0"/>
    </xf>
    <xf numFmtId="4" fontId="24" fillId="4" borderId="8" xfId="5" applyNumberFormat="1" applyFill="1" applyBorder="1" applyAlignment="1" applyProtection="1">
      <alignment vertical="center"/>
      <protection locked="0"/>
    </xf>
    <xf numFmtId="2" fontId="35" fillId="0" borderId="0" xfId="0" applyNumberFormat="1" applyFont="1" applyAlignment="1" applyProtection="1">
      <alignment vertical="center"/>
      <protection hidden="1"/>
    </xf>
    <xf numFmtId="3" fontId="1" fillId="4" borderId="8" xfId="0" applyNumberFormat="1" applyFont="1" applyFill="1" applyBorder="1" applyAlignment="1" applyProtection="1">
      <alignment horizontal="right"/>
      <protection locked="0"/>
    </xf>
    <xf numFmtId="44" fontId="1" fillId="0" borderId="8" xfId="2" applyNumberFormat="1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 applyProtection="1">
      <alignment horizontal="left" vertical="center"/>
      <protection locked="0"/>
    </xf>
    <xf numFmtId="4" fontId="39" fillId="0" borderId="7" xfId="5" applyNumberFormat="1" applyFont="1" applyBorder="1" applyAlignment="1" applyProtection="1">
      <alignment vertical="center"/>
      <protection locked="0"/>
    </xf>
    <xf numFmtId="0" fontId="22" fillId="2" borderId="16" xfId="0" applyFont="1" applyFill="1" applyBorder="1" applyAlignment="1">
      <alignment horizontal="center" vertical="top"/>
    </xf>
    <xf numFmtId="0" fontId="22" fillId="31" borderId="16" xfId="0" applyFont="1" applyFill="1" applyBorder="1" applyAlignment="1">
      <alignment horizontal="center" vertical="top"/>
    </xf>
    <xf numFmtId="165" fontId="65" fillId="4" borderId="8" xfId="11" applyFont="1" applyFill="1" applyBorder="1" applyAlignment="1" applyProtection="1">
      <alignment horizontal="left"/>
      <protection locked="0"/>
    </xf>
    <xf numFmtId="165" fontId="65" fillId="4" borderId="10" xfId="11" applyFont="1" applyFill="1" applyBorder="1" applyAlignment="1" applyProtection="1">
      <alignment horizontal="left"/>
      <protection locked="0"/>
    </xf>
    <xf numFmtId="165" fontId="35" fillId="31" borderId="8" xfId="11" applyFont="1" applyFill="1" applyBorder="1" applyAlignment="1" applyProtection="1">
      <alignment horizontal="center"/>
      <protection hidden="1"/>
    </xf>
    <xf numFmtId="0" fontId="35" fillId="31" borderId="8" xfId="0" applyFont="1" applyFill="1" applyBorder="1" applyAlignment="1" applyProtection="1">
      <alignment vertical="center"/>
      <protection hidden="1"/>
    </xf>
    <xf numFmtId="0" fontId="35" fillId="31" borderId="9" xfId="0" applyFont="1" applyFill="1" applyBorder="1" applyAlignment="1" applyProtection="1">
      <alignment vertical="center"/>
      <protection hidden="1"/>
    </xf>
    <xf numFmtId="165" fontId="35" fillId="31" borderId="9" xfId="11" applyFont="1" applyFill="1" applyBorder="1" applyAlignment="1" applyProtection="1">
      <alignment horizontal="center"/>
      <protection hidden="1"/>
    </xf>
    <xf numFmtId="0" fontId="35" fillId="6" borderId="10" xfId="0" applyFont="1" applyFill="1" applyBorder="1" applyAlignment="1" applyProtection="1">
      <alignment vertical="center"/>
      <protection hidden="1"/>
    </xf>
    <xf numFmtId="165" fontId="35" fillId="6" borderId="10" xfId="11" applyFont="1" applyFill="1" applyBorder="1" applyAlignment="1" applyProtection="1">
      <alignment horizontal="center"/>
      <protection hidden="1"/>
    </xf>
    <xf numFmtId="1" fontId="35" fillId="6" borderId="17" xfId="0" applyNumberFormat="1" applyFont="1" applyFill="1" applyBorder="1" applyAlignment="1" applyProtection="1">
      <alignment horizontal="center" vertical="center"/>
      <protection hidden="1"/>
    </xf>
    <xf numFmtId="1" fontId="35" fillId="6" borderId="18" xfId="0" applyNumberFormat="1" applyFont="1" applyFill="1" applyBorder="1" applyAlignment="1" applyProtection="1">
      <alignment horizontal="center" vertical="center"/>
      <protection hidden="1"/>
    </xf>
    <xf numFmtId="0" fontId="35" fillId="6" borderId="19" xfId="0" applyFont="1" applyFill="1" applyBorder="1" applyAlignment="1" applyProtection="1">
      <alignment horizontal="center" vertical="center"/>
      <protection hidden="1"/>
    </xf>
    <xf numFmtId="0" fontId="35" fillId="6" borderId="19" xfId="0" applyFont="1" applyFill="1" applyBorder="1" applyAlignment="1" applyProtection="1">
      <alignment vertical="center"/>
      <protection hidden="1"/>
    </xf>
    <xf numFmtId="165" fontId="35" fillId="6" borderId="19" xfId="11" applyFont="1" applyFill="1" applyBorder="1" applyAlignment="1" applyProtection="1">
      <alignment horizontal="center"/>
      <protection hidden="1"/>
    </xf>
    <xf numFmtId="165" fontId="35" fillId="6" borderId="20" xfId="11" applyFont="1" applyFill="1" applyBorder="1" applyAlignment="1" applyProtection="1">
      <alignment horizontal="center"/>
      <protection hidden="1"/>
    </xf>
    <xf numFmtId="165" fontId="35" fillId="6" borderId="21" xfId="11" applyFont="1" applyFill="1" applyBorder="1" applyAlignment="1" applyProtection="1">
      <alignment horizontal="center"/>
      <protection hidden="1"/>
    </xf>
    <xf numFmtId="165" fontId="35" fillId="31" borderId="21" xfId="11" applyFont="1" applyFill="1" applyBorder="1" applyAlignment="1" applyProtection="1">
      <alignment horizontal="center"/>
      <protection hidden="1"/>
    </xf>
    <xf numFmtId="1" fontId="35" fillId="6" borderId="22" xfId="0" applyNumberFormat="1" applyFont="1" applyFill="1" applyBorder="1" applyAlignment="1" applyProtection="1">
      <alignment horizontal="center" vertical="center"/>
      <protection hidden="1"/>
    </xf>
    <xf numFmtId="1" fontId="35" fillId="6" borderId="23" xfId="0" applyNumberFormat="1" applyFont="1" applyFill="1" applyBorder="1" applyAlignment="1" applyProtection="1">
      <alignment horizontal="center" vertical="center"/>
      <protection hidden="1"/>
    </xf>
    <xf numFmtId="0" fontId="35" fillId="6" borderId="24" xfId="0" applyFont="1" applyFill="1" applyBorder="1" applyAlignment="1" applyProtection="1">
      <alignment horizontal="center" vertical="center"/>
      <protection hidden="1"/>
    </xf>
    <xf numFmtId="0" fontId="35" fillId="6" borderId="24" xfId="0" applyFont="1" applyFill="1" applyBorder="1" applyAlignment="1" applyProtection="1">
      <alignment vertical="center"/>
      <protection hidden="1"/>
    </xf>
    <xf numFmtId="0" fontId="24" fillId="6" borderId="7" xfId="5" applyFill="1" applyBorder="1" applyAlignment="1">
      <alignment vertical="center" wrapText="1"/>
    </xf>
    <xf numFmtId="0" fontId="24" fillId="16" borderId="7" xfId="5" applyFill="1" applyBorder="1" applyAlignment="1">
      <alignment vertical="center" wrapText="1"/>
    </xf>
    <xf numFmtId="0" fontId="35" fillId="6" borderId="10" xfId="0" applyFont="1" applyFill="1" applyBorder="1" applyAlignment="1" applyProtection="1">
      <alignment horizontal="center" vertical="center"/>
      <protection hidden="1"/>
    </xf>
    <xf numFmtId="0" fontId="35" fillId="6" borderId="9" xfId="0" applyFont="1" applyFill="1" applyBorder="1" applyAlignment="1" applyProtection="1">
      <alignment vertical="center"/>
      <protection hidden="1"/>
    </xf>
    <xf numFmtId="165" fontId="35" fillId="31" borderId="25" xfId="11" applyFont="1" applyFill="1" applyBorder="1" applyAlignment="1" applyProtection="1">
      <alignment horizontal="center"/>
      <protection hidden="1"/>
    </xf>
    <xf numFmtId="165" fontId="35" fillId="0" borderId="26" xfId="0" applyNumberFormat="1" applyFont="1" applyBorder="1"/>
    <xf numFmtId="165" fontId="35" fillId="0" borderId="27" xfId="0" applyNumberFormat="1" applyFont="1" applyBorder="1"/>
    <xf numFmtId="165" fontId="35" fillId="0" borderId="28" xfId="0" applyNumberFormat="1" applyFont="1" applyBorder="1"/>
    <xf numFmtId="165" fontId="35" fillId="6" borderId="24" xfId="11" applyFont="1" applyFill="1" applyBorder="1" applyAlignment="1" applyProtection="1">
      <alignment horizontal="center"/>
      <protection hidden="1"/>
    </xf>
    <xf numFmtId="0" fontId="35" fillId="0" borderId="29" xfId="0" applyFont="1" applyBorder="1"/>
    <xf numFmtId="0" fontId="35" fillId="0" borderId="30" xfId="0" applyFont="1" applyBorder="1"/>
    <xf numFmtId="0" fontId="35" fillId="32" borderId="8" xfId="0" applyFont="1" applyFill="1" applyBorder="1" applyAlignment="1" applyProtection="1">
      <alignment vertical="center"/>
      <protection hidden="1"/>
    </xf>
    <xf numFmtId="165" fontId="35" fillId="32" borderId="8" xfId="11" applyFont="1" applyFill="1" applyBorder="1" applyAlignment="1" applyProtection="1">
      <alignment horizontal="center"/>
      <protection hidden="1"/>
    </xf>
    <xf numFmtId="165" fontId="35" fillId="32" borderId="12" xfId="0" applyNumberFormat="1" applyFont="1" applyFill="1" applyBorder="1" applyAlignment="1" applyProtection="1">
      <alignment horizontal="center" vertical="center"/>
      <protection hidden="1"/>
    </xf>
    <xf numFmtId="0" fontId="35" fillId="10" borderId="9" xfId="0" applyFont="1" applyFill="1" applyBorder="1" applyAlignment="1" applyProtection="1">
      <alignment vertical="center"/>
      <protection hidden="1"/>
    </xf>
    <xf numFmtId="0" fontId="35" fillId="10" borderId="15" xfId="0" applyFont="1" applyFill="1" applyBorder="1" applyAlignment="1" applyProtection="1">
      <alignment horizontal="center" vertical="center"/>
      <protection hidden="1"/>
    </xf>
    <xf numFmtId="0" fontId="35" fillId="6" borderId="2" xfId="0" applyFont="1" applyFill="1" applyBorder="1" applyAlignment="1" applyProtection="1">
      <alignment horizontal="center" vertical="center"/>
      <protection hidden="1"/>
    </xf>
    <xf numFmtId="0" fontId="35" fillId="6" borderId="31" xfId="0" applyFont="1" applyFill="1" applyBorder="1" applyAlignment="1" applyProtection="1">
      <alignment horizontal="center" vertical="center"/>
      <protection hidden="1"/>
    </xf>
    <xf numFmtId="0" fontId="35" fillId="6" borderId="20" xfId="0" applyFont="1" applyFill="1" applyBorder="1" applyAlignment="1" applyProtection="1">
      <alignment horizontal="center" vertical="center"/>
      <protection hidden="1"/>
    </xf>
    <xf numFmtId="0" fontId="35" fillId="6" borderId="21" xfId="0" applyFont="1" applyFill="1" applyBorder="1" applyAlignment="1" applyProtection="1">
      <alignment horizontal="center" vertical="center"/>
      <protection hidden="1"/>
    </xf>
    <xf numFmtId="165" fontId="35" fillId="32" borderId="21" xfId="0" applyNumberFormat="1" applyFont="1" applyFill="1" applyBorder="1" applyAlignment="1" applyProtection="1">
      <alignment horizontal="center" vertical="center"/>
      <protection hidden="1"/>
    </xf>
    <xf numFmtId="0" fontId="35" fillId="10" borderId="21" xfId="0" applyFont="1" applyFill="1" applyBorder="1" applyAlignment="1" applyProtection="1">
      <alignment horizontal="center" vertical="center"/>
      <protection hidden="1"/>
    </xf>
    <xf numFmtId="0" fontId="35" fillId="10" borderId="24" xfId="0" applyFont="1" applyFill="1" applyBorder="1" applyAlignment="1" applyProtection="1">
      <alignment vertical="center"/>
      <protection hidden="1"/>
    </xf>
    <xf numFmtId="0" fontId="35" fillId="10" borderId="32" xfId="0" applyFont="1" applyFill="1" applyBorder="1" applyAlignment="1" applyProtection="1">
      <alignment horizontal="center" vertical="center"/>
      <protection hidden="1"/>
    </xf>
    <xf numFmtId="0" fontId="35" fillId="10" borderId="33" xfId="0" applyFont="1" applyFill="1" applyBorder="1" applyAlignment="1" applyProtection="1">
      <alignment horizontal="center" vertical="center"/>
      <protection hidden="1"/>
    </xf>
    <xf numFmtId="165" fontId="35" fillId="32" borderId="0" xfId="0" applyNumberFormat="1" applyFont="1" applyFill="1"/>
    <xf numFmtId="0" fontId="35" fillId="27" borderId="0" xfId="0" applyFont="1" applyFill="1"/>
    <xf numFmtId="0" fontId="35" fillId="27" borderId="0" xfId="0" applyFont="1" applyFill="1" applyAlignment="1" applyProtection="1">
      <alignment vertical="center"/>
      <protection hidden="1"/>
    </xf>
    <xf numFmtId="165" fontId="35" fillId="27" borderId="0" xfId="11" applyFont="1" applyFill="1" applyAlignment="1" applyProtection="1">
      <alignment vertical="center"/>
      <protection hidden="1"/>
    </xf>
    <xf numFmtId="0" fontId="35" fillId="27" borderId="10" xfId="0" applyFont="1" applyFill="1" applyBorder="1" applyAlignment="1" applyProtection="1">
      <alignment horizontal="center" vertical="center"/>
      <protection hidden="1"/>
    </xf>
    <xf numFmtId="165" fontId="35" fillId="27" borderId="8" xfId="11" applyFont="1" applyFill="1" applyBorder="1" applyAlignment="1" applyProtection="1">
      <alignment horizontal="center"/>
      <protection hidden="1"/>
    </xf>
    <xf numFmtId="165" fontId="64" fillId="27" borderId="8" xfId="11" applyFont="1" applyFill="1" applyBorder="1" applyAlignment="1" applyProtection="1">
      <alignment horizontal="center"/>
      <protection hidden="1"/>
    </xf>
    <xf numFmtId="0" fontId="22" fillId="27" borderId="16" xfId="0" applyFont="1" applyFill="1" applyBorder="1" applyAlignment="1">
      <alignment horizontal="center" vertical="top"/>
    </xf>
    <xf numFmtId="165" fontId="35" fillId="27" borderId="9" xfId="11" applyFont="1" applyFill="1" applyBorder="1" applyAlignment="1" applyProtection="1">
      <alignment horizontal="center"/>
      <protection hidden="1"/>
    </xf>
    <xf numFmtId="165" fontId="35" fillId="27" borderId="19" xfId="11" applyFont="1" applyFill="1" applyBorder="1" applyAlignment="1" applyProtection="1">
      <alignment horizontal="center"/>
      <protection hidden="1"/>
    </xf>
    <xf numFmtId="165" fontId="35" fillId="27" borderId="24" xfId="11" applyFont="1" applyFill="1" applyBorder="1" applyAlignment="1" applyProtection="1">
      <alignment horizontal="center"/>
      <protection hidden="1"/>
    </xf>
    <xf numFmtId="165" fontId="35" fillId="27" borderId="10" xfId="11" applyFont="1" applyFill="1" applyBorder="1" applyAlignment="1" applyProtection="1">
      <alignment horizontal="center"/>
      <protection hidden="1"/>
    </xf>
    <xf numFmtId="0" fontId="35" fillId="27" borderId="8" xfId="0" applyFont="1" applyFill="1" applyBorder="1" applyAlignment="1" applyProtection="1">
      <alignment vertical="center"/>
      <protection hidden="1"/>
    </xf>
    <xf numFmtId="9" fontId="35" fillId="6" borderId="8" xfId="6" applyFont="1" applyFill="1" applyBorder="1" applyAlignment="1" applyProtection="1">
      <alignment horizontal="left"/>
      <protection hidden="1"/>
    </xf>
    <xf numFmtId="177" fontId="35" fillId="8" borderId="10" xfId="0" applyNumberFormat="1" applyFont="1" applyFill="1" applyBorder="1" applyAlignment="1" applyProtection="1">
      <alignment vertical="center"/>
      <protection hidden="1"/>
    </xf>
    <xf numFmtId="165" fontId="35" fillId="32" borderId="8" xfId="0" applyNumberFormat="1" applyFont="1" applyFill="1" applyBorder="1" applyAlignment="1" applyProtection="1">
      <alignment vertical="center"/>
      <protection hidden="1"/>
    </xf>
    <xf numFmtId="0" fontId="28" fillId="4" borderId="0" xfId="0" applyFont="1" applyFill="1" applyAlignment="1" applyProtection="1">
      <alignment horizontal="left"/>
      <protection hidden="1"/>
    </xf>
    <xf numFmtId="0" fontId="28" fillId="16" borderId="0" xfId="0" applyFont="1" applyFill="1" applyAlignment="1" applyProtection="1">
      <alignment horizontal="center" vertical="center"/>
      <protection hidden="1"/>
    </xf>
    <xf numFmtId="0" fontId="28" fillId="4" borderId="8" xfId="0" applyFont="1" applyFill="1" applyBorder="1" applyAlignment="1" applyProtection="1">
      <alignment horizontal="left"/>
      <protection locked="0"/>
    </xf>
    <xf numFmtId="174" fontId="28" fillId="0" borderId="9" xfId="0" applyNumberFormat="1" applyFont="1" applyBorder="1" applyAlignment="1" applyProtection="1">
      <alignment horizontal="left" vertical="center"/>
      <protection locked="0" hidden="1"/>
    </xf>
    <xf numFmtId="0" fontId="28" fillId="0" borderId="8" xfId="0" applyFont="1" applyBorder="1" applyAlignment="1" applyProtection="1">
      <alignment horizontal="left" vertical="center"/>
      <protection locked="0" hidden="1"/>
    </xf>
    <xf numFmtId="0" fontId="28" fillId="16" borderId="0" xfId="0" applyFont="1" applyFill="1" applyAlignment="1" applyProtection="1">
      <alignment horizontal="left" vertical="center" wrapText="1"/>
      <protection hidden="1"/>
    </xf>
    <xf numFmtId="0" fontId="28" fillId="16" borderId="0" xfId="0" applyFont="1" applyFill="1" applyAlignment="1" applyProtection="1">
      <alignment horizontal="left" vertical="center"/>
      <protection hidden="1"/>
    </xf>
    <xf numFmtId="0" fontId="66" fillId="0" borderId="8" xfId="1" applyFont="1" applyFill="1" applyBorder="1" applyAlignment="1" applyProtection="1">
      <alignment horizontal="left" vertical="center"/>
      <protection locked="0" hidden="1"/>
    </xf>
    <xf numFmtId="175" fontId="28" fillId="0" borderId="8" xfId="0" applyNumberFormat="1" applyFont="1" applyBorder="1" applyAlignment="1" applyProtection="1">
      <alignment horizontal="center" vertical="center"/>
      <protection locked="0" hidden="1"/>
    </xf>
    <xf numFmtId="0" fontId="30" fillId="4" borderId="0" xfId="0" applyFont="1" applyFill="1" applyAlignment="1" applyProtection="1">
      <alignment horizontal="left" vertical="top"/>
      <protection hidden="1"/>
    </xf>
    <xf numFmtId="0" fontId="28" fillId="4" borderId="0" xfId="0" applyFont="1" applyFill="1" applyAlignment="1" applyProtection="1">
      <alignment horizontal="right" vertical="center"/>
      <protection hidden="1"/>
    </xf>
    <xf numFmtId="0" fontId="28" fillId="4" borderId="0" xfId="0" applyFont="1" applyFill="1" applyAlignment="1" applyProtection="1">
      <alignment horizontal="center"/>
      <protection hidden="1"/>
    </xf>
    <xf numFmtId="0" fontId="30" fillId="4" borderId="0" xfId="0" applyFont="1" applyFill="1" applyAlignment="1" applyProtection="1">
      <alignment horizontal="left" vertical="center"/>
      <protection hidden="1"/>
    </xf>
    <xf numFmtId="0" fontId="30" fillId="4" borderId="0" xfId="0" applyFont="1" applyFill="1" applyAlignment="1" applyProtection="1">
      <alignment horizontal="left"/>
      <protection hidden="1"/>
    </xf>
    <xf numFmtId="0" fontId="28" fillId="16" borderId="14" xfId="0" applyFont="1" applyFill="1" applyBorder="1" applyAlignment="1" applyProtection="1">
      <alignment horizontal="center" vertical="center"/>
      <protection hidden="1"/>
    </xf>
    <xf numFmtId="0" fontId="28" fillId="16" borderId="7" xfId="0" applyFont="1" applyFill="1" applyBorder="1" applyAlignment="1" applyProtection="1">
      <alignment horizontal="center" vertical="center"/>
      <protection hidden="1"/>
    </xf>
    <xf numFmtId="0" fontId="32" fillId="23" borderId="15" xfId="0" applyFont="1" applyFill="1" applyBorder="1" applyAlignment="1" applyProtection="1">
      <alignment horizontal="left" vertical="center"/>
      <protection hidden="1"/>
    </xf>
    <xf numFmtId="0" fontId="32" fillId="23" borderId="6" xfId="0" applyFont="1" applyFill="1" applyBorder="1" applyAlignment="1" applyProtection="1">
      <alignment horizontal="left" vertical="center"/>
      <protection hidden="1"/>
    </xf>
    <xf numFmtId="0" fontId="32" fillId="23" borderId="13" xfId="0" applyFont="1" applyFill="1" applyBorder="1" applyAlignment="1" applyProtection="1">
      <alignment horizontal="left" vertical="center"/>
      <protection hidden="1"/>
    </xf>
    <xf numFmtId="165" fontId="33" fillId="29" borderId="15" xfId="11" applyFont="1" applyFill="1" applyBorder="1" applyAlignment="1" applyProtection="1">
      <alignment horizontal="center" vertical="center"/>
      <protection hidden="1"/>
    </xf>
    <xf numFmtId="165" fontId="33" fillId="29" borderId="13" xfId="11" applyFont="1" applyFill="1" applyBorder="1" applyAlignment="1" applyProtection="1">
      <alignment horizontal="center" vertical="center"/>
      <protection hidden="1"/>
    </xf>
    <xf numFmtId="0" fontId="32" fillId="23" borderId="2" xfId="0" applyFont="1" applyFill="1" applyBorder="1" applyAlignment="1" applyProtection="1">
      <alignment horizontal="left" vertical="center"/>
      <protection hidden="1"/>
    </xf>
    <xf numFmtId="0" fontId="32" fillId="23" borderId="5" xfId="0" applyFont="1" applyFill="1" applyBorder="1" applyAlignment="1" applyProtection="1">
      <alignment horizontal="left" vertical="center"/>
      <protection hidden="1"/>
    </xf>
    <xf numFmtId="0" fontId="32" fillId="23" borderId="3" xfId="0" applyFont="1" applyFill="1" applyBorder="1" applyAlignment="1" applyProtection="1">
      <alignment horizontal="left" vertical="center"/>
      <protection hidden="1"/>
    </xf>
    <xf numFmtId="4" fontId="32" fillId="23" borderId="15" xfId="0" applyNumberFormat="1" applyFont="1" applyFill="1" applyBorder="1" applyAlignment="1" applyProtection="1">
      <alignment horizontal="left" vertical="center"/>
      <protection hidden="1"/>
    </xf>
    <xf numFmtId="4" fontId="32" fillId="23" borderId="6" xfId="0" applyNumberFormat="1" applyFont="1" applyFill="1" applyBorder="1" applyAlignment="1" applyProtection="1">
      <alignment horizontal="left" vertical="center"/>
      <protection hidden="1"/>
    </xf>
    <xf numFmtId="4" fontId="32" fillId="23" borderId="13" xfId="0" applyNumberFormat="1" applyFont="1" applyFill="1" applyBorder="1" applyAlignment="1" applyProtection="1">
      <alignment horizontal="left" vertical="center"/>
      <protection hidden="1"/>
    </xf>
    <xf numFmtId="4" fontId="32" fillId="23" borderId="2" xfId="0" applyNumberFormat="1" applyFont="1" applyFill="1" applyBorder="1" applyAlignment="1" applyProtection="1">
      <alignment horizontal="left" vertical="center"/>
      <protection hidden="1"/>
    </xf>
    <xf numFmtId="4" fontId="32" fillId="23" borderId="5" xfId="0" applyNumberFormat="1" applyFont="1" applyFill="1" applyBorder="1" applyAlignment="1" applyProtection="1">
      <alignment horizontal="left" vertical="center"/>
      <protection hidden="1"/>
    </xf>
    <xf numFmtId="4" fontId="32" fillId="23" borderId="3" xfId="0" applyNumberFormat="1" applyFont="1" applyFill="1" applyBorder="1" applyAlignment="1" applyProtection="1">
      <alignment horizontal="left" vertical="center"/>
      <protection hidden="1"/>
    </xf>
    <xf numFmtId="164" fontId="33" fillId="29" borderId="6" xfId="2" applyFont="1" applyFill="1" applyBorder="1" applyAlignment="1" applyProtection="1">
      <alignment horizontal="center" vertical="center"/>
      <protection hidden="1"/>
    </xf>
    <xf numFmtId="164" fontId="33" fillId="29" borderId="13" xfId="2" applyFont="1" applyFill="1" applyBorder="1" applyAlignment="1" applyProtection="1">
      <alignment horizontal="center" vertical="center"/>
      <protection hidden="1"/>
    </xf>
    <xf numFmtId="164" fontId="33" fillId="29" borderId="5" xfId="2" applyFont="1" applyFill="1" applyBorder="1" applyAlignment="1" applyProtection="1">
      <alignment horizontal="center" vertical="center"/>
      <protection hidden="1"/>
    </xf>
    <xf numFmtId="164" fontId="33" fillId="29" borderId="3" xfId="2" applyFont="1" applyFill="1" applyBorder="1" applyAlignment="1" applyProtection="1">
      <alignment horizontal="center" vertical="center"/>
      <protection hidden="1"/>
    </xf>
    <xf numFmtId="0" fontId="32" fillId="23" borderId="12" xfId="0" applyFont="1" applyFill="1" applyBorder="1" applyAlignment="1" applyProtection="1">
      <alignment horizontal="left" vertical="center"/>
      <protection hidden="1"/>
    </xf>
    <xf numFmtId="0" fontId="32" fillId="23" borderId="14" xfId="0" applyFont="1" applyFill="1" applyBorder="1" applyAlignment="1" applyProtection="1">
      <alignment horizontal="left" vertical="center"/>
      <protection hidden="1"/>
    </xf>
    <xf numFmtId="0" fontId="32" fillId="23" borderId="7" xfId="0" applyFont="1" applyFill="1" applyBorder="1" applyAlignment="1" applyProtection="1">
      <alignment horizontal="left" vertical="center"/>
      <protection hidden="1"/>
    </xf>
    <xf numFmtId="164" fontId="33" fillId="29" borderId="12" xfId="2" applyFont="1" applyFill="1" applyBorder="1" applyAlignment="1" applyProtection="1">
      <alignment horizontal="center" vertical="center"/>
      <protection hidden="1"/>
    </xf>
    <xf numFmtId="164" fontId="33" fillId="29" borderId="7" xfId="2" applyFont="1" applyFill="1" applyBorder="1" applyAlignment="1" applyProtection="1">
      <alignment horizontal="center" vertical="center"/>
      <protection hidden="1"/>
    </xf>
    <xf numFmtId="164" fontId="33" fillId="29" borderId="2" xfId="2" applyFont="1" applyFill="1" applyBorder="1" applyAlignment="1" applyProtection="1">
      <alignment horizontal="center" vertical="center"/>
      <protection hidden="1"/>
    </xf>
    <xf numFmtId="4" fontId="4" fillId="24" borderId="5" xfId="1" applyNumberFormat="1" applyFill="1" applyBorder="1" applyAlignment="1" applyProtection="1">
      <alignment horizontal="center" vertical="center"/>
      <protection hidden="1"/>
    </xf>
    <xf numFmtId="4" fontId="32" fillId="19" borderId="12" xfId="0" applyNumberFormat="1" applyFont="1" applyFill="1" applyBorder="1" applyAlignment="1" applyProtection="1">
      <alignment horizontal="left" vertical="center" wrapText="1"/>
      <protection hidden="1"/>
    </xf>
    <xf numFmtId="4" fontId="32" fillId="19" borderId="14" xfId="0" applyNumberFormat="1" applyFont="1" applyFill="1" applyBorder="1" applyAlignment="1" applyProtection="1">
      <alignment horizontal="left" vertical="center"/>
      <protection hidden="1"/>
    </xf>
    <xf numFmtId="0" fontId="32" fillId="19" borderId="12" xfId="0" applyFont="1" applyFill="1" applyBorder="1" applyAlignment="1" applyProtection="1">
      <alignment horizontal="left" vertical="center" wrapText="1"/>
      <protection hidden="1"/>
    </xf>
    <xf numFmtId="0" fontId="32" fillId="19" borderId="14" xfId="0" applyFont="1" applyFill="1" applyBorder="1" applyAlignment="1" applyProtection="1">
      <alignment horizontal="left" vertical="center"/>
      <protection hidden="1"/>
    </xf>
    <xf numFmtId="0" fontId="37" fillId="26" borderId="14" xfId="0" applyFont="1" applyFill="1" applyBorder="1" applyAlignment="1" applyProtection="1">
      <alignment horizontal="center" vertical="center"/>
      <protection hidden="1"/>
    </xf>
    <xf numFmtId="0" fontId="32" fillId="23" borderId="15" xfId="0" applyFont="1" applyFill="1" applyBorder="1" applyAlignment="1" applyProtection="1">
      <alignment horizontal="center" vertical="center" wrapText="1"/>
      <protection hidden="1"/>
    </xf>
    <xf numFmtId="0" fontId="32" fillId="23" borderId="6" xfId="0" applyFont="1" applyFill="1" applyBorder="1" applyAlignment="1" applyProtection="1">
      <alignment horizontal="center" vertical="center" wrapText="1"/>
      <protection hidden="1"/>
    </xf>
    <xf numFmtId="0" fontId="32" fillId="23" borderId="13" xfId="0" applyFont="1" applyFill="1" applyBorder="1" applyAlignment="1" applyProtection="1">
      <alignment horizontal="center" vertical="center" wrapText="1"/>
      <protection hidden="1"/>
    </xf>
    <xf numFmtId="0" fontId="32" fillId="23" borderId="2" xfId="0" applyFont="1" applyFill="1" applyBorder="1" applyAlignment="1" applyProtection="1">
      <alignment horizontal="center" vertical="center" wrapText="1"/>
      <protection hidden="1"/>
    </xf>
    <xf numFmtId="0" fontId="32" fillId="23" borderId="5" xfId="0" applyFont="1" applyFill="1" applyBorder="1" applyAlignment="1" applyProtection="1">
      <alignment horizontal="center" vertical="center" wrapText="1"/>
      <protection hidden="1"/>
    </xf>
    <xf numFmtId="0" fontId="32" fillId="23" borderId="3" xfId="0" applyFont="1" applyFill="1" applyBorder="1" applyAlignment="1" applyProtection="1">
      <alignment horizontal="center" vertical="center" wrapText="1"/>
      <protection hidden="1"/>
    </xf>
    <xf numFmtId="165" fontId="33" fillId="29" borderId="14" xfId="11" applyFont="1" applyFill="1" applyBorder="1" applyAlignment="1" applyProtection="1">
      <alignment horizontal="center" vertical="center"/>
      <protection hidden="1"/>
    </xf>
    <xf numFmtId="165" fontId="33" fillId="29" borderId="5" xfId="2" applyNumberFormat="1" applyFont="1" applyFill="1" applyBorder="1" applyAlignment="1" applyProtection="1">
      <alignment horizontal="center" vertical="center"/>
      <protection hidden="1"/>
    </xf>
    <xf numFmtId="165" fontId="33" fillId="29" borderId="3" xfId="2" applyNumberFormat="1" applyFont="1" applyFill="1" applyBorder="1" applyAlignment="1" applyProtection="1">
      <alignment horizontal="center" vertical="center"/>
      <protection hidden="1"/>
    </xf>
    <xf numFmtId="9" fontId="38" fillId="23" borderId="10" xfId="6" applyFont="1" applyFill="1" applyBorder="1" applyAlignment="1" applyProtection="1">
      <alignment horizontal="center" vertical="center"/>
      <protection hidden="1"/>
    </xf>
    <xf numFmtId="0" fontId="28" fillId="16" borderId="0" xfId="0" applyFont="1" applyFill="1" applyAlignment="1" applyProtection="1">
      <alignment horizontal="left" vertical="center" wrapText="1" indent="1"/>
      <protection hidden="1"/>
    </xf>
    <xf numFmtId="165" fontId="33" fillId="29" borderId="12" xfId="11" applyFont="1" applyFill="1" applyBorder="1" applyAlignment="1" applyProtection="1">
      <alignment horizontal="center" vertical="center"/>
      <protection hidden="1"/>
    </xf>
    <xf numFmtId="165" fontId="33" fillId="29" borderId="6" xfId="2" applyNumberFormat="1" applyFont="1" applyFill="1" applyBorder="1" applyAlignment="1" applyProtection="1">
      <alignment horizontal="center" vertical="center"/>
      <protection hidden="1"/>
    </xf>
    <xf numFmtId="165" fontId="33" fillId="29" borderId="13" xfId="2" applyNumberFormat="1" applyFont="1" applyFill="1" applyBorder="1" applyAlignment="1" applyProtection="1">
      <alignment horizontal="center" vertical="center"/>
      <protection hidden="1"/>
    </xf>
    <xf numFmtId="0" fontId="28" fillId="16" borderId="0" xfId="0" applyFont="1" applyFill="1" applyAlignment="1" applyProtection="1">
      <alignment horizontal="right" vertical="center" wrapText="1" indent="1"/>
      <protection hidden="1"/>
    </xf>
    <xf numFmtId="2" fontId="38" fillId="23" borderId="8" xfId="11" applyNumberFormat="1" applyFont="1" applyFill="1" applyBorder="1" applyAlignment="1" applyProtection="1">
      <alignment horizontal="center" vertical="center"/>
      <protection hidden="1"/>
    </xf>
    <xf numFmtId="0" fontId="36" fillId="8" borderId="12" xfId="0" applyFont="1" applyFill="1" applyBorder="1" applyAlignment="1" applyProtection="1">
      <alignment horizontal="center" vertical="center"/>
      <protection hidden="1"/>
    </xf>
    <xf numFmtId="0" fontId="36" fillId="8" borderId="14" xfId="0" applyFont="1" applyFill="1" applyBorder="1" applyAlignment="1" applyProtection="1">
      <alignment horizontal="center" vertical="center"/>
      <protection hidden="1"/>
    </xf>
    <xf numFmtId="0" fontId="36" fillId="8" borderId="7" xfId="0" applyFont="1" applyFill="1" applyBorder="1" applyAlignment="1" applyProtection="1">
      <alignment horizontal="center" vertical="center"/>
      <protection hidden="1"/>
    </xf>
    <xf numFmtId="0" fontId="35" fillId="6" borderId="12" xfId="0" applyFont="1" applyFill="1" applyBorder="1" applyAlignment="1" applyProtection="1">
      <alignment horizontal="left" vertical="center"/>
      <protection hidden="1"/>
    </xf>
    <xf numFmtId="0" fontId="35" fillId="6" borderId="14" xfId="0" applyFont="1" applyFill="1" applyBorder="1" applyAlignment="1" applyProtection="1">
      <alignment horizontal="left" vertical="center"/>
      <protection hidden="1"/>
    </xf>
    <xf numFmtId="0" fontId="35" fillId="6" borderId="7" xfId="0" applyFont="1" applyFill="1" applyBorder="1" applyAlignment="1" applyProtection="1">
      <alignment horizontal="left" vertical="center"/>
      <protection hidden="1"/>
    </xf>
    <xf numFmtId="0" fontId="35" fillId="8" borderId="8" xfId="0" applyFont="1" applyFill="1" applyBorder="1" applyAlignment="1" applyProtection="1">
      <alignment horizontal="center" vertical="center"/>
      <protection hidden="1"/>
    </xf>
    <xf numFmtId="0" fontId="35" fillId="0" borderId="10" xfId="0" applyFont="1" applyBorder="1"/>
    <xf numFmtId="0" fontId="35" fillId="7" borderId="8" xfId="0" applyFont="1" applyFill="1" applyBorder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left"/>
      <protection hidden="1"/>
    </xf>
    <xf numFmtId="0" fontId="35" fillId="9" borderId="9" xfId="0" applyFont="1" applyFill="1" applyBorder="1" applyAlignment="1" applyProtection="1">
      <alignment horizontal="center" vertical="center"/>
      <protection hidden="1"/>
    </xf>
    <xf numFmtId="0" fontId="35" fillId="9" borderId="11" xfId="0" applyFont="1" applyFill="1" applyBorder="1" applyAlignment="1" applyProtection="1">
      <alignment horizontal="center" vertical="center"/>
      <protection hidden="1"/>
    </xf>
    <xf numFmtId="0" fontId="35" fillId="9" borderId="10" xfId="0" applyFont="1" applyFill="1" applyBorder="1" applyAlignment="1" applyProtection="1">
      <alignment horizontal="center" vertical="center"/>
      <protection hidden="1"/>
    </xf>
    <xf numFmtId="0" fontId="36" fillId="7" borderId="8" xfId="0" applyFont="1" applyFill="1" applyBorder="1" applyAlignment="1" applyProtection="1">
      <alignment horizontal="center" vertical="center"/>
      <protection hidden="1"/>
    </xf>
    <xf numFmtId="14" fontId="64" fillId="9" borderId="9" xfId="0" applyNumberFormat="1" applyFont="1" applyFill="1" applyBorder="1" applyAlignment="1" applyProtection="1">
      <alignment horizontal="center" vertical="center"/>
      <protection hidden="1"/>
    </xf>
    <xf numFmtId="0" fontId="35" fillId="0" borderId="11" xfId="0" applyFont="1" applyBorder="1"/>
    <xf numFmtId="0" fontId="35" fillId="8" borderId="8" xfId="0" applyFont="1" applyFill="1" applyBorder="1" applyAlignment="1" applyProtection="1">
      <alignment horizontal="center"/>
      <protection hidden="1"/>
    </xf>
    <xf numFmtId="14" fontId="64" fillId="9" borderId="11" xfId="0" applyNumberFormat="1" applyFont="1" applyFill="1" applyBorder="1" applyAlignment="1" applyProtection="1">
      <alignment horizontal="center" vertical="center"/>
      <protection hidden="1"/>
    </xf>
    <xf numFmtId="14" fontId="64" fillId="9" borderId="10" xfId="0" applyNumberFormat="1" applyFont="1" applyFill="1" applyBorder="1" applyAlignment="1" applyProtection="1">
      <alignment horizontal="center" vertical="center"/>
      <protection hidden="1"/>
    </xf>
    <xf numFmtId="0" fontId="35" fillId="8" borderId="12" xfId="0" applyFont="1" applyFill="1" applyBorder="1" applyAlignment="1" applyProtection="1">
      <alignment horizontal="center" vertical="center"/>
      <protection hidden="1"/>
    </xf>
    <xf numFmtId="0" fontId="35" fillId="8" borderId="14" xfId="0" applyFont="1" applyFill="1" applyBorder="1" applyAlignment="1" applyProtection="1">
      <alignment horizontal="center" vertical="center"/>
      <protection hidden="1"/>
    </xf>
    <xf numFmtId="0" fontId="35" fillId="8" borderId="7" xfId="0" applyFont="1" applyFill="1" applyBorder="1" applyAlignment="1" applyProtection="1">
      <alignment horizontal="center" vertical="center"/>
      <protection hidden="1"/>
    </xf>
    <xf numFmtId="0" fontId="35" fillId="27" borderId="15" xfId="0" applyFont="1" applyFill="1" applyBorder="1" applyAlignment="1" applyProtection="1">
      <alignment horizontal="center" vertical="center"/>
      <protection hidden="1"/>
    </xf>
    <xf numFmtId="0" fontId="35" fillId="27" borderId="13" xfId="0" applyFont="1" applyFill="1" applyBorder="1" applyAlignment="1" applyProtection="1">
      <alignment horizontal="center" vertical="center"/>
      <protection hidden="1"/>
    </xf>
    <xf numFmtId="0" fontId="35" fillId="9" borderId="34" xfId="0" applyFont="1" applyFill="1" applyBorder="1" applyAlignment="1" applyProtection="1">
      <alignment horizontal="center" vertical="center"/>
      <protection hidden="1"/>
    </xf>
    <xf numFmtId="0" fontId="35" fillId="9" borderId="35" xfId="0" applyFont="1" applyFill="1" applyBorder="1" applyAlignment="1" applyProtection="1">
      <alignment horizontal="center" vertical="center"/>
      <protection hidden="1"/>
    </xf>
    <xf numFmtId="0" fontId="35" fillId="9" borderId="36" xfId="0" applyFont="1" applyFill="1" applyBorder="1" applyAlignment="1" applyProtection="1">
      <alignment horizontal="center" vertical="center"/>
      <protection hidden="1"/>
    </xf>
    <xf numFmtId="0" fontId="36" fillId="8" borderId="8" xfId="0" applyFont="1" applyFill="1" applyBorder="1" applyAlignment="1" applyProtection="1">
      <alignment horizontal="center" vertical="center"/>
      <protection hidden="1"/>
    </xf>
    <xf numFmtId="14" fontId="64" fillId="9" borderId="13" xfId="0" applyNumberFormat="1" applyFont="1" applyFill="1" applyBorder="1" applyAlignment="1" applyProtection="1">
      <alignment horizontal="center" vertical="center"/>
      <protection hidden="1"/>
    </xf>
    <xf numFmtId="14" fontId="64" fillId="9" borderId="4" xfId="0" applyNumberFormat="1" applyFont="1" applyFill="1" applyBorder="1" applyAlignment="1" applyProtection="1">
      <alignment horizontal="center" vertical="center"/>
      <protection hidden="1"/>
    </xf>
    <xf numFmtId="14" fontId="64" fillId="9" borderId="3" xfId="0" applyNumberFormat="1" applyFont="1" applyFill="1" applyBorder="1" applyAlignment="1" applyProtection="1">
      <alignment horizontal="center" vertical="center"/>
      <protection hidden="1"/>
    </xf>
    <xf numFmtId="0" fontId="35" fillId="27" borderId="12" xfId="0" applyFont="1" applyFill="1" applyBorder="1" applyAlignment="1" applyProtection="1">
      <alignment horizontal="center" vertical="center"/>
      <protection hidden="1"/>
    </xf>
    <xf numFmtId="0" fontId="35" fillId="27" borderId="7" xfId="0" applyFont="1" applyFill="1" applyBorder="1" applyAlignment="1" applyProtection="1">
      <alignment horizontal="center" vertical="center"/>
      <protection hidden="1"/>
    </xf>
    <xf numFmtId="0" fontId="35" fillId="11" borderId="0" xfId="0" applyFont="1" applyFill="1" applyAlignment="1" applyProtection="1">
      <alignment horizontal="right" vertical="center"/>
      <protection hidden="1"/>
    </xf>
    <xf numFmtId="1" fontId="35" fillId="6" borderId="9" xfId="0" applyNumberFormat="1" applyFont="1" applyFill="1" applyBorder="1" applyAlignment="1" applyProtection="1">
      <alignment horizontal="center" vertical="center"/>
      <protection hidden="1"/>
    </xf>
    <xf numFmtId="1" fontId="35" fillId="6" borderId="11" xfId="0" applyNumberFormat="1" applyFont="1" applyFill="1" applyBorder="1" applyAlignment="1" applyProtection="1">
      <alignment horizontal="center" vertical="center"/>
      <protection hidden="1"/>
    </xf>
    <xf numFmtId="1" fontId="35" fillId="6" borderId="10" xfId="0" applyNumberFormat="1" applyFont="1" applyFill="1" applyBorder="1" applyAlignment="1" applyProtection="1">
      <alignment horizontal="center" vertical="center"/>
      <protection hidden="1"/>
    </xf>
    <xf numFmtId="0" fontId="35" fillId="6" borderId="9" xfId="0" applyFont="1" applyFill="1" applyBorder="1" applyAlignment="1" applyProtection="1">
      <alignment horizontal="center" vertical="center"/>
      <protection hidden="1"/>
    </xf>
    <xf numFmtId="0" fontId="35" fillId="6" borderId="11" xfId="0" applyFont="1" applyFill="1" applyBorder="1" applyAlignment="1" applyProtection="1">
      <alignment horizontal="center" vertical="center"/>
      <protection hidden="1"/>
    </xf>
    <xf numFmtId="0" fontId="35" fillId="6" borderId="10" xfId="0" applyFont="1" applyFill="1" applyBorder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left" vertical="center"/>
      <protection hidden="1"/>
    </xf>
    <xf numFmtId="0" fontId="35" fillId="6" borderId="17" xfId="0" applyFont="1" applyFill="1" applyBorder="1" applyAlignment="1" applyProtection="1">
      <alignment horizontal="center" vertical="center"/>
      <protection hidden="1"/>
    </xf>
    <xf numFmtId="1" fontId="35" fillId="6" borderId="34" xfId="0" applyNumberFormat="1" applyFont="1" applyFill="1" applyBorder="1" applyAlignment="1" applyProtection="1">
      <alignment horizontal="center" vertical="center"/>
      <protection hidden="1"/>
    </xf>
    <xf numFmtId="1" fontId="35" fillId="6" borderId="35" xfId="0" applyNumberFormat="1" applyFont="1" applyFill="1" applyBorder="1" applyAlignment="1" applyProtection="1">
      <alignment horizontal="center" vertical="center"/>
      <protection hidden="1"/>
    </xf>
    <xf numFmtId="1" fontId="35" fillId="6" borderId="36" xfId="0" applyNumberFormat="1" applyFont="1" applyFill="1" applyBorder="1" applyAlignment="1" applyProtection="1">
      <alignment horizontal="center" vertical="center"/>
      <protection hidden="1"/>
    </xf>
    <xf numFmtId="0" fontId="35" fillId="6" borderId="22" xfId="0" applyFont="1" applyFill="1" applyBorder="1" applyAlignment="1" applyProtection="1">
      <alignment horizontal="center" vertical="center"/>
      <protection hidden="1"/>
    </xf>
    <xf numFmtId="0" fontId="37" fillId="13" borderId="10" xfId="0" applyFont="1" applyFill="1" applyBorder="1" applyAlignment="1" applyProtection="1">
      <alignment horizontal="center"/>
      <protection hidden="1"/>
    </xf>
    <xf numFmtId="0" fontId="68" fillId="23" borderId="8" xfId="0" applyFont="1" applyFill="1" applyBorder="1" applyAlignment="1" applyProtection="1">
      <alignment horizontal="center"/>
      <protection hidden="1"/>
    </xf>
    <xf numFmtId="0" fontId="37" fillId="23" borderId="8" xfId="0" applyFont="1" applyFill="1" applyBorder="1" applyAlignment="1" applyProtection="1">
      <alignment horizontal="center" vertical="center"/>
      <protection hidden="1"/>
    </xf>
    <xf numFmtId="0" fontId="35" fillId="12" borderId="8" xfId="0" applyFont="1" applyFill="1" applyBorder="1" applyAlignment="1" applyProtection="1">
      <alignment horizontal="center" vertical="center"/>
      <protection hidden="1"/>
    </xf>
    <xf numFmtId="0" fontId="36" fillId="17" borderId="12" xfId="0" applyFont="1" applyFill="1" applyBorder="1" applyAlignment="1" applyProtection="1">
      <alignment horizontal="center" vertical="center"/>
      <protection hidden="1"/>
    </xf>
    <xf numFmtId="0" fontId="36" fillId="17" borderId="14" xfId="0" applyFont="1" applyFill="1" applyBorder="1" applyAlignment="1" applyProtection="1">
      <alignment horizontal="center" vertical="center"/>
      <protection hidden="1"/>
    </xf>
    <xf numFmtId="0" fontId="36" fillId="17" borderId="7" xfId="0" applyFont="1" applyFill="1" applyBorder="1" applyAlignment="1" applyProtection="1">
      <alignment horizontal="center" vertical="center"/>
      <protection hidden="1"/>
    </xf>
    <xf numFmtId="0" fontId="37" fillId="14" borderId="9" xfId="0" applyFont="1" applyFill="1" applyBorder="1" applyAlignment="1" applyProtection="1">
      <alignment horizontal="center" vertical="center" wrapText="1"/>
      <protection hidden="1"/>
    </xf>
    <xf numFmtId="0" fontId="37" fillId="14" borderId="10" xfId="0" applyFont="1" applyFill="1" applyBorder="1" applyAlignment="1" applyProtection="1">
      <alignment horizontal="center" vertical="center"/>
      <protection hidden="1"/>
    </xf>
    <xf numFmtId="0" fontId="37" fillId="13" borderId="9" xfId="0" applyFont="1" applyFill="1" applyBorder="1" applyAlignment="1" applyProtection="1">
      <alignment horizontal="center"/>
      <protection hidden="1"/>
    </xf>
    <xf numFmtId="0" fontId="37" fillId="14" borderId="9" xfId="0" applyFont="1" applyFill="1" applyBorder="1" applyAlignment="1" applyProtection="1">
      <alignment horizontal="center" vertical="center"/>
      <protection hidden="1"/>
    </xf>
    <xf numFmtId="0" fontId="67" fillId="26" borderId="5" xfId="0" applyFont="1" applyFill="1" applyBorder="1" applyAlignment="1" applyProtection="1">
      <alignment horizontal="center" vertical="center"/>
      <protection hidden="1"/>
    </xf>
    <xf numFmtId="0" fontId="37" fillId="23" borderId="12" xfId="0" applyFont="1" applyFill="1" applyBorder="1" applyAlignment="1" applyProtection="1">
      <alignment horizontal="center" vertical="center"/>
      <protection hidden="1"/>
    </xf>
    <xf numFmtId="0" fontId="37" fillId="23" borderId="7" xfId="0" applyFont="1" applyFill="1" applyBorder="1" applyAlignment="1" applyProtection="1">
      <alignment horizontal="center" vertical="center"/>
      <protection hidden="1"/>
    </xf>
    <xf numFmtId="0" fontId="37" fillId="23" borderId="15" xfId="0" applyFont="1" applyFill="1" applyBorder="1" applyAlignment="1" applyProtection="1">
      <alignment horizontal="center" vertical="center"/>
      <protection hidden="1"/>
    </xf>
    <xf numFmtId="0" fontId="37" fillId="23" borderId="13" xfId="0" applyFont="1" applyFill="1" applyBorder="1" applyAlignment="1" applyProtection="1">
      <alignment horizontal="center" vertical="center"/>
      <protection hidden="1"/>
    </xf>
    <xf numFmtId="0" fontId="37" fillId="23" borderId="2" xfId="0" applyFont="1" applyFill="1" applyBorder="1" applyAlignment="1" applyProtection="1">
      <alignment horizontal="center" vertical="center"/>
      <protection hidden="1"/>
    </xf>
    <xf numFmtId="0" fontId="37" fillId="23" borderId="3" xfId="0" applyFont="1" applyFill="1" applyBorder="1" applyAlignment="1" applyProtection="1">
      <alignment horizontal="center" vertical="center"/>
      <protection hidden="1"/>
    </xf>
    <xf numFmtId="0" fontId="37" fillId="13" borderId="8" xfId="0" applyFont="1" applyFill="1" applyBorder="1" applyAlignment="1" applyProtection="1">
      <alignment horizontal="center"/>
      <protection hidden="1"/>
    </xf>
    <xf numFmtId="0" fontId="37" fillId="14" borderId="37" xfId="0" applyFont="1" applyFill="1" applyBorder="1" applyAlignment="1" applyProtection="1">
      <alignment horizontal="left" wrapText="1"/>
      <protection hidden="1"/>
    </xf>
    <xf numFmtId="0" fontId="37" fillId="14" borderId="38" xfId="0" applyFont="1" applyFill="1" applyBorder="1" applyAlignment="1" applyProtection="1">
      <alignment horizontal="left"/>
      <protection hidden="1"/>
    </xf>
    <xf numFmtId="0" fontId="37" fillId="14" borderId="39" xfId="0" applyFont="1" applyFill="1" applyBorder="1" applyAlignment="1" applyProtection="1">
      <alignment horizontal="left"/>
      <protection hidden="1"/>
    </xf>
    <xf numFmtId="0" fontId="37" fillId="14" borderId="40" xfId="0" applyFont="1" applyFill="1" applyBorder="1" applyAlignment="1" applyProtection="1">
      <alignment horizontal="left"/>
      <protection hidden="1"/>
    </xf>
    <xf numFmtId="0" fontId="37" fillId="14" borderId="10" xfId="0" applyFont="1" applyFill="1" applyBorder="1" applyAlignment="1" applyProtection="1">
      <alignment horizontal="center" vertical="center" wrapText="1"/>
      <protection hidden="1"/>
    </xf>
    <xf numFmtId="0" fontId="35" fillId="12" borderId="8" xfId="0" applyFont="1" applyFill="1" applyBorder="1" applyAlignment="1" applyProtection="1">
      <alignment horizontal="left"/>
      <protection hidden="1"/>
    </xf>
    <xf numFmtId="0" fontId="35" fillId="6" borderId="8" xfId="0" applyFont="1" applyFill="1" applyBorder="1" applyAlignment="1" applyProtection="1">
      <alignment horizontal="left" vertical="center"/>
      <protection hidden="1"/>
    </xf>
    <xf numFmtId="0" fontId="37" fillId="23" borderId="12" xfId="0" applyFont="1" applyFill="1" applyBorder="1" applyAlignment="1" applyProtection="1">
      <alignment horizontal="center"/>
      <protection hidden="1"/>
    </xf>
    <xf numFmtId="0" fontId="37" fillId="23" borderId="14" xfId="0" applyFont="1" applyFill="1" applyBorder="1" applyAlignment="1" applyProtection="1">
      <alignment horizontal="center"/>
      <protection hidden="1"/>
    </xf>
    <xf numFmtId="0" fontId="37" fillId="23" borderId="7" xfId="0" applyFont="1" applyFill="1" applyBorder="1" applyAlignment="1" applyProtection="1">
      <alignment horizontal="center"/>
      <protection hidden="1"/>
    </xf>
    <xf numFmtId="0" fontId="35" fillId="6" borderId="12" xfId="0" applyFont="1" applyFill="1" applyBorder="1" applyAlignment="1" applyProtection="1">
      <alignment horizontal="left"/>
      <protection hidden="1"/>
    </xf>
    <xf numFmtId="0" fontId="35" fillId="6" borderId="14" xfId="0" applyFont="1" applyFill="1" applyBorder="1" applyAlignment="1" applyProtection="1">
      <alignment horizontal="left"/>
      <protection hidden="1"/>
    </xf>
    <xf numFmtId="0" fontId="37" fillId="13" borderId="15" xfId="0" applyFont="1" applyFill="1" applyBorder="1" applyAlignment="1" applyProtection="1">
      <alignment horizontal="center"/>
      <protection hidden="1"/>
    </xf>
    <xf numFmtId="0" fontId="37" fillId="13" borderId="6" xfId="0" applyFont="1" applyFill="1" applyBorder="1" applyAlignment="1" applyProtection="1">
      <alignment horizontal="center"/>
      <protection hidden="1"/>
    </xf>
    <xf numFmtId="0" fontId="37" fillId="13" borderId="13" xfId="0" applyFont="1" applyFill="1" applyBorder="1" applyAlignment="1" applyProtection="1">
      <alignment horizontal="center"/>
      <protection hidden="1"/>
    </xf>
    <xf numFmtId="0" fontId="38" fillId="23" borderId="0" xfId="0" applyFont="1" applyFill="1" applyAlignment="1">
      <alignment horizontal="left" vertical="center"/>
    </xf>
    <xf numFmtId="165" fontId="30" fillId="29" borderId="0" xfId="11" applyFont="1" applyFill="1" applyBorder="1" applyAlignment="1">
      <alignment horizontal="center" vertical="center"/>
    </xf>
    <xf numFmtId="0" fontId="38" fillId="23" borderId="0" xfId="0" applyFont="1" applyFill="1" applyAlignment="1">
      <alignment horizontal="center" vertical="center"/>
    </xf>
    <xf numFmtId="0" fontId="30" fillId="29" borderId="0" xfId="0" applyFont="1" applyFill="1" applyAlignment="1">
      <alignment horizontal="center" vertical="center" wrapText="1"/>
    </xf>
    <xf numFmtId="164" fontId="28" fillId="4" borderId="0" xfId="2" applyFont="1" applyFill="1" applyBorder="1" applyAlignment="1" applyProtection="1">
      <alignment horizontal="center" vertical="center"/>
      <protection locked="0"/>
    </xf>
    <xf numFmtId="0" fontId="28" fillId="29" borderId="0" xfId="0" applyFont="1" applyFill="1" applyAlignment="1" applyProtection="1">
      <alignment horizontal="left" vertical="center"/>
      <protection locked="0" hidden="1"/>
    </xf>
    <xf numFmtId="174" fontId="28" fillId="29" borderId="0" xfId="0" applyNumberFormat="1" applyFont="1" applyFill="1" applyAlignment="1" applyProtection="1">
      <alignment horizontal="left" vertical="center"/>
      <protection locked="0" hidden="1"/>
    </xf>
    <xf numFmtId="0" fontId="67" fillId="26" borderId="12" xfId="0" applyFont="1" applyFill="1" applyBorder="1" applyAlignment="1">
      <alignment horizontal="center" vertical="center"/>
    </xf>
    <xf numFmtId="0" fontId="67" fillId="26" borderId="14" xfId="0" applyFont="1" applyFill="1" applyBorder="1" applyAlignment="1">
      <alignment horizontal="center" vertical="center"/>
    </xf>
    <xf numFmtId="0" fontId="67" fillId="26" borderId="7" xfId="0" applyFont="1" applyFill="1" applyBorder="1" applyAlignment="1">
      <alignment horizontal="center" vertical="center"/>
    </xf>
    <xf numFmtId="0" fontId="38" fillId="26" borderId="12" xfId="0" applyFont="1" applyFill="1" applyBorder="1" applyAlignment="1">
      <alignment horizontal="center" vertical="center"/>
    </xf>
    <xf numFmtId="0" fontId="38" fillId="26" borderId="14" xfId="0" applyFont="1" applyFill="1" applyBorder="1" applyAlignment="1">
      <alignment horizontal="center" vertical="center"/>
    </xf>
    <xf numFmtId="0" fontId="38" fillId="26" borderId="7" xfId="0" applyFont="1" applyFill="1" applyBorder="1" applyAlignment="1">
      <alignment horizontal="center" vertical="center"/>
    </xf>
    <xf numFmtId="0" fontId="37" fillId="14" borderId="15" xfId="0" applyFont="1" applyFill="1" applyBorder="1" applyAlignment="1">
      <alignment horizontal="left"/>
    </xf>
    <xf numFmtId="0" fontId="37" fillId="14" borderId="13" xfId="0" applyFont="1" applyFill="1" applyBorder="1" applyAlignment="1">
      <alignment horizontal="left"/>
    </xf>
    <xf numFmtId="0" fontId="37" fillId="14" borderId="2" xfId="0" applyFont="1" applyFill="1" applyBorder="1" applyAlignment="1">
      <alignment horizontal="left"/>
    </xf>
    <xf numFmtId="0" fontId="37" fillId="14" borderId="3" xfId="0" applyFont="1" applyFill="1" applyBorder="1" applyAlignment="1">
      <alignment horizontal="left"/>
    </xf>
    <xf numFmtId="0" fontId="37" fillId="26" borderId="5" xfId="0" applyFont="1" applyFill="1" applyBorder="1" applyAlignment="1">
      <alignment horizontal="center" vertical="center"/>
    </xf>
    <xf numFmtId="4" fontId="30" fillId="12" borderId="15" xfId="0" applyNumberFormat="1" applyFont="1" applyFill="1" applyBorder="1" applyAlignment="1">
      <alignment horizontal="right"/>
    </xf>
    <xf numFmtId="4" fontId="30" fillId="12" borderId="6" xfId="0" applyNumberFormat="1" applyFont="1" applyFill="1" applyBorder="1" applyAlignment="1">
      <alignment horizontal="right"/>
    </xf>
    <xf numFmtId="0" fontId="37" fillId="14" borderId="15" xfId="0" applyFont="1" applyFill="1" applyBorder="1" applyAlignment="1">
      <alignment horizontal="center" vertical="center" wrapText="1"/>
    </xf>
    <xf numFmtId="0" fontId="37" fillId="14" borderId="13" xfId="0" applyFont="1" applyFill="1" applyBorder="1" applyAlignment="1">
      <alignment horizontal="center" vertical="center" wrapText="1"/>
    </xf>
    <xf numFmtId="0" fontId="37" fillId="14" borderId="2" xfId="0" applyFont="1" applyFill="1" applyBorder="1" applyAlignment="1">
      <alignment horizontal="center" vertical="center" wrapText="1"/>
    </xf>
    <xf numFmtId="0" fontId="37" fillId="14" borderId="3" xfId="0" applyFont="1" applyFill="1" applyBorder="1" applyAlignment="1">
      <alignment horizontal="center" vertical="center" wrapText="1"/>
    </xf>
    <xf numFmtId="0" fontId="38" fillId="14" borderId="8" xfId="0" applyFont="1" applyFill="1" applyBorder="1" applyAlignment="1">
      <alignment horizontal="center"/>
    </xf>
    <xf numFmtId="2" fontId="69" fillId="14" borderId="9" xfId="0" applyNumberFormat="1" applyFont="1" applyFill="1" applyBorder="1" applyAlignment="1">
      <alignment horizontal="center" vertical="center"/>
    </xf>
    <xf numFmtId="2" fontId="69" fillId="14" borderId="11" xfId="0" applyNumberFormat="1" applyFont="1" applyFill="1" applyBorder="1" applyAlignment="1">
      <alignment horizontal="center" vertical="center"/>
    </xf>
    <xf numFmtId="2" fontId="69" fillId="14" borderId="10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 wrapText="1"/>
    </xf>
    <xf numFmtId="0" fontId="35" fillId="12" borderId="6" xfId="0" applyFont="1" applyFill="1" applyBorder="1" applyAlignment="1">
      <alignment horizontal="center" vertical="center" wrapText="1"/>
    </xf>
    <xf numFmtId="0" fontId="35" fillId="12" borderId="13" xfId="0" applyFont="1" applyFill="1" applyBorder="1" applyAlignment="1">
      <alignment horizontal="center" vertical="center" wrapText="1"/>
    </xf>
    <xf numFmtId="0" fontId="35" fillId="12" borderId="2" xfId="0" applyFont="1" applyFill="1" applyBorder="1" applyAlignment="1">
      <alignment horizontal="center" vertical="center" wrapText="1"/>
    </xf>
    <xf numFmtId="0" fontId="35" fillId="12" borderId="5" xfId="0" applyFont="1" applyFill="1" applyBorder="1" applyAlignment="1">
      <alignment horizontal="center" vertical="center" wrapText="1"/>
    </xf>
    <xf numFmtId="0" fontId="35" fillId="12" borderId="3" xfId="0" applyFont="1" applyFill="1" applyBorder="1" applyAlignment="1">
      <alignment horizontal="center" vertical="center" wrapText="1"/>
    </xf>
    <xf numFmtId="0" fontId="37" fillId="26" borderId="12" xfId="0" applyFont="1" applyFill="1" applyBorder="1" applyAlignment="1">
      <alignment horizontal="center"/>
    </xf>
    <xf numFmtId="0" fontId="37" fillId="26" borderId="14" xfId="0" applyFont="1" applyFill="1" applyBorder="1" applyAlignment="1">
      <alignment horizontal="center"/>
    </xf>
    <xf numFmtId="0" fontId="37" fillId="26" borderId="7" xfId="0" applyFont="1" applyFill="1" applyBorder="1" applyAlignment="1">
      <alignment horizontal="center"/>
    </xf>
    <xf numFmtId="4" fontId="30" fillId="12" borderId="2" xfId="0" applyNumberFormat="1" applyFont="1" applyFill="1" applyBorder="1" applyAlignment="1">
      <alignment horizontal="right"/>
    </xf>
    <xf numFmtId="4" fontId="30" fillId="12" borderId="5" xfId="0" applyNumberFormat="1" applyFont="1" applyFill="1" applyBorder="1" applyAlignment="1">
      <alignment horizontal="right"/>
    </xf>
    <xf numFmtId="0" fontId="70" fillId="14" borderId="12" xfId="0" applyFont="1" applyFill="1" applyBorder="1" applyAlignment="1" applyProtection="1">
      <alignment horizontal="left" vertical="center"/>
      <protection hidden="1"/>
    </xf>
    <xf numFmtId="0" fontId="70" fillId="14" borderId="14" xfId="0" applyFont="1" applyFill="1" applyBorder="1" applyAlignment="1" applyProtection="1">
      <alignment horizontal="left" vertical="center"/>
      <protection hidden="1"/>
    </xf>
    <xf numFmtId="0" fontId="70" fillId="14" borderId="7" xfId="0" applyFont="1" applyFill="1" applyBorder="1" applyAlignment="1" applyProtection="1">
      <alignment horizontal="left" vertical="center"/>
      <protection hidden="1"/>
    </xf>
    <xf numFmtId="0" fontId="70" fillId="14" borderId="12" xfId="0" applyFont="1" applyFill="1" applyBorder="1" applyAlignment="1" applyProtection="1">
      <alignment horizontal="center" vertical="center"/>
      <protection hidden="1"/>
    </xf>
    <xf numFmtId="0" fontId="70" fillId="14" borderId="7" xfId="0" applyFont="1" applyFill="1" applyBorder="1" applyAlignment="1" applyProtection="1">
      <alignment horizontal="center" vertical="center"/>
      <protection hidden="1"/>
    </xf>
    <xf numFmtId="0" fontId="38" fillId="14" borderId="12" xfId="0" applyFont="1" applyFill="1" applyBorder="1" applyAlignment="1" applyProtection="1">
      <alignment horizontal="center" vertical="center"/>
      <protection hidden="1"/>
    </xf>
    <xf numFmtId="0" fontId="38" fillId="14" borderId="14" xfId="0" applyFont="1" applyFill="1" applyBorder="1" applyAlignment="1" applyProtection="1">
      <alignment horizontal="center" vertical="center"/>
      <protection hidden="1"/>
    </xf>
    <xf numFmtId="0" fontId="38" fillId="14" borderId="7" xfId="0" applyFont="1" applyFill="1" applyBorder="1" applyAlignment="1" applyProtection="1">
      <alignment horizontal="center" vertical="center"/>
      <protection hidden="1"/>
    </xf>
    <xf numFmtId="0" fontId="38" fillId="14" borderId="14" xfId="0" applyFont="1" applyFill="1" applyBorder="1" applyAlignment="1">
      <alignment horizontal="right" vertical="center"/>
    </xf>
    <xf numFmtId="0" fontId="46" fillId="16" borderId="12" xfId="5" applyFont="1" applyFill="1" applyBorder="1" applyAlignment="1">
      <alignment horizontal="right" vertical="center" wrapText="1"/>
    </xf>
    <xf numFmtId="0" fontId="46" fillId="16" borderId="14" xfId="5" applyFont="1" applyFill="1" applyBorder="1" applyAlignment="1">
      <alignment horizontal="right" vertical="center" wrapText="1"/>
    </xf>
    <xf numFmtId="0" fontId="46" fillId="16" borderId="7" xfId="5" applyFont="1" applyFill="1" applyBorder="1" applyAlignment="1">
      <alignment horizontal="right" vertical="center" wrapText="1"/>
    </xf>
    <xf numFmtId="0" fontId="38" fillId="14" borderId="12" xfId="0" applyFont="1" applyFill="1" applyBorder="1" applyAlignment="1">
      <alignment horizontal="center" vertical="center"/>
    </xf>
    <xf numFmtId="0" fontId="38" fillId="14" borderId="14" xfId="0" applyFont="1" applyFill="1" applyBorder="1" applyAlignment="1">
      <alignment horizontal="center" vertical="center"/>
    </xf>
    <xf numFmtId="0" fontId="39" fillId="16" borderId="12" xfId="0" applyFont="1" applyFill="1" applyBorder="1" applyAlignment="1">
      <alignment horizontal="center"/>
    </xf>
    <xf numFmtId="0" fontId="39" fillId="16" borderId="14" xfId="0" applyFont="1" applyFill="1" applyBorder="1" applyAlignment="1">
      <alignment horizontal="center"/>
    </xf>
    <xf numFmtId="0" fontId="39" fillId="16" borderId="7" xfId="0" applyFont="1" applyFill="1" applyBorder="1" applyAlignment="1">
      <alignment horizontal="center"/>
    </xf>
    <xf numFmtId="0" fontId="1" fillId="0" borderId="14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4" borderId="14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40" fillId="8" borderId="12" xfId="5" applyFont="1" applyFill="1" applyBorder="1" applyAlignment="1">
      <alignment horizontal="right" vertical="center" wrapText="1"/>
    </xf>
    <xf numFmtId="0" fontId="40" fillId="8" borderId="14" xfId="5" applyFont="1" applyFill="1" applyBorder="1" applyAlignment="1">
      <alignment horizontal="right" vertical="center" wrapText="1"/>
    </xf>
    <xf numFmtId="0" fontId="40" fillId="8" borderId="7" xfId="5" applyFont="1" applyFill="1" applyBorder="1" applyAlignment="1">
      <alignment horizontal="right" vertical="center" wrapText="1"/>
    </xf>
    <xf numFmtId="0" fontId="71" fillId="14" borderId="12" xfId="0" applyFont="1" applyFill="1" applyBorder="1" applyAlignment="1">
      <alignment horizontal="left" vertical="center"/>
    </xf>
    <xf numFmtId="0" fontId="71" fillId="14" borderId="14" xfId="0" applyFont="1" applyFill="1" applyBorder="1" applyAlignment="1">
      <alignment horizontal="left" vertical="center"/>
    </xf>
    <xf numFmtId="0" fontId="71" fillId="14" borderId="7" xfId="0" applyFont="1" applyFill="1" applyBorder="1" applyAlignment="1">
      <alignment horizontal="left" vertical="center"/>
    </xf>
    <xf numFmtId="0" fontId="38" fillId="14" borderId="12" xfId="0" applyFont="1" applyFill="1" applyBorder="1" applyAlignment="1">
      <alignment horizontal="right"/>
    </xf>
    <xf numFmtId="0" fontId="38" fillId="14" borderId="14" xfId="0" applyFont="1" applyFill="1" applyBorder="1" applyAlignment="1">
      <alignment horizontal="right"/>
    </xf>
    <xf numFmtId="0" fontId="38" fillId="14" borderId="7" xfId="0" applyFont="1" applyFill="1" applyBorder="1" applyAlignment="1">
      <alignment horizontal="right"/>
    </xf>
    <xf numFmtId="0" fontId="46" fillId="16" borderId="14" xfId="0" applyFont="1" applyFill="1" applyBorder="1" applyAlignment="1">
      <alignment horizontal="left"/>
    </xf>
    <xf numFmtId="0" fontId="46" fillId="16" borderId="7" xfId="0" applyFont="1" applyFill="1" applyBorder="1" applyAlignment="1">
      <alignment horizontal="left"/>
    </xf>
    <xf numFmtId="0" fontId="28" fillId="16" borderId="12" xfId="0" applyFont="1" applyFill="1" applyBorder="1" applyAlignment="1">
      <alignment horizontal="right" vertical="center"/>
    </xf>
    <xf numFmtId="0" fontId="28" fillId="16" borderId="14" xfId="0" applyFont="1" applyFill="1" applyBorder="1" applyAlignment="1">
      <alignment horizontal="right" vertical="center"/>
    </xf>
    <xf numFmtId="0" fontId="28" fillId="16" borderId="7" xfId="0" applyFont="1" applyFill="1" applyBorder="1" applyAlignment="1">
      <alignment horizontal="right" vertical="center"/>
    </xf>
    <xf numFmtId="0" fontId="1" fillId="16" borderId="14" xfId="0" applyFont="1" applyFill="1" applyBorder="1" applyAlignment="1">
      <alignment horizontal="left"/>
    </xf>
    <xf numFmtId="0" fontId="0" fillId="16" borderId="14" xfId="0" applyFill="1" applyBorder="1" applyAlignment="1">
      <alignment horizontal="left"/>
    </xf>
    <xf numFmtId="0" fontId="0" fillId="16" borderId="7" xfId="0" applyFill="1" applyBorder="1" applyAlignment="1">
      <alignment horizontal="left"/>
    </xf>
    <xf numFmtId="0" fontId="30" fillId="17" borderId="12" xfId="0" applyFont="1" applyFill="1" applyBorder="1" applyAlignment="1">
      <alignment horizontal="center" vertical="center"/>
    </xf>
    <xf numFmtId="0" fontId="30" fillId="17" borderId="14" xfId="0" applyFont="1" applyFill="1" applyBorder="1" applyAlignment="1">
      <alignment horizontal="center" vertical="center"/>
    </xf>
    <xf numFmtId="0" fontId="30" fillId="17" borderId="7" xfId="0" applyFont="1" applyFill="1" applyBorder="1" applyAlignment="1">
      <alignment horizontal="center" vertical="center"/>
    </xf>
    <xf numFmtId="0" fontId="38" fillId="14" borderId="7" xfId="0" applyFont="1" applyFill="1" applyBorder="1" applyAlignment="1">
      <alignment horizontal="center" vertical="center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13" xfId="0" applyFill="1" applyBorder="1" applyAlignment="1" applyProtection="1">
      <alignment horizontal="left"/>
      <protection locked="0"/>
    </xf>
    <xf numFmtId="0" fontId="1" fillId="4" borderId="14" xfId="0" applyFont="1" applyFill="1" applyBorder="1" applyAlignment="1" applyProtection="1">
      <alignment horizontal="left"/>
      <protection locked="0"/>
    </xf>
    <xf numFmtId="166" fontId="38" fillId="23" borderId="9" xfId="2" applyNumberFormat="1" applyFont="1" applyFill="1" applyBorder="1" applyAlignment="1" applyProtection="1">
      <alignment horizontal="center" vertical="center" wrapText="1"/>
      <protection hidden="1"/>
    </xf>
    <xf numFmtId="164" fontId="38" fillId="23" borderId="11" xfId="2" applyFont="1" applyFill="1" applyBorder="1" applyAlignment="1" applyProtection="1">
      <alignment horizontal="center" vertical="center" wrapText="1"/>
      <protection hidden="1"/>
    </xf>
    <xf numFmtId="164" fontId="38" fillId="23" borderId="10" xfId="2" applyFont="1" applyFill="1" applyBorder="1" applyAlignment="1" applyProtection="1">
      <alignment horizontal="center" vertical="center" wrapText="1"/>
      <protection hidden="1"/>
    </xf>
    <xf numFmtId="0" fontId="52" fillId="23" borderId="12" xfId="0" applyFont="1" applyFill="1" applyBorder="1" applyAlignment="1" applyProtection="1">
      <alignment horizontal="center" vertical="center" wrapText="1"/>
      <protection hidden="1"/>
    </xf>
    <xf numFmtId="0" fontId="52" fillId="23" borderId="14" xfId="0" applyFont="1" applyFill="1" applyBorder="1" applyAlignment="1" applyProtection="1">
      <alignment horizontal="center" vertical="center" wrapText="1"/>
      <protection hidden="1"/>
    </xf>
    <xf numFmtId="0" fontId="52" fillId="23" borderId="7" xfId="0" applyFont="1" applyFill="1" applyBorder="1" applyAlignment="1" applyProtection="1">
      <alignment horizontal="center" vertical="center" wrapText="1"/>
      <protection hidden="1"/>
    </xf>
    <xf numFmtId="0" fontId="72" fillId="23" borderId="9" xfId="0" applyFont="1" applyFill="1" applyBorder="1" applyAlignment="1" applyProtection="1">
      <alignment horizontal="center" vertical="center" wrapText="1"/>
      <protection hidden="1"/>
    </xf>
    <xf numFmtId="0" fontId="72" fillId="23" borderId="10" xfId="0" applyFont="1" applyFill="1" applyBorder="1" applyAlignment="1" applyProtection="1">
      <alignment horizontal="center" vertical="center" wrapText="1"/>
      <protection hidden="1"/>
    </xf>
    <xf numFmtId="0" fontId="28" fillId="16" borderId="9" xfId="0" applyFont="1" applyFill="1" applyBorder="1" applyAlignment="1" applyProtection="1">
      <alignment horizontal="center" vertical="center" wrapText="1"/>
      <protection hidden="1"/>
    </xf>
    <xf numFmtId="0" fontId="28" fillId="16" borderId="10" xfId="0" applyFont="1" applyFill="1" applyBorder="1" applyAlignment="1" applyProtection="1">
      <alignment horizontal="center" vertical="center" wrapText="1"/>
      <protection hidden="1"/>
    </xf>
    <xf numFmtId="0" fontId="24" fillId="4" borderId="14" xfId="5" applyFill="1" applyBorder="1" applyAlignment="1" applyProtection="1">
      <alignment horizontal="left"/>
      <protection locked="0"/>
    </xf>
    <xf numFmtId="0" fontId="24" fillId="4" borderId="7" xfId="5" applyFill="1" applyBorder="1" applyAlignment="1" applyProtection="1">
      <alignment horizontal="left"/>
      <protection locked="0"/>
    </xf>
    <xf numFmtId="0" fontId="38" fillId="14" borderId="12" xfId="5" applyFont="1" applyFill="1" applyBorder="1" applyAlignment="1">
      <alignment horizontal="center"/>
    </xf>
    <xf numFmtId="0" fontId="38" fillId="14" borderId="14" xfId="5" applyFont="1" applyFill="1" applyBorder="1" applyAlignment="1">
      <alignment horizontal="center"/>
    </xf>
    <xf numFmtId="0" fontId="39" fillId="16" borderId="12" xfId="5" applyFont="1" applyFill="1" applyBorder="1" applyAlignment="1">
      <alignment horizontal="center"/>
    </xf>
    <xf numFmtId="0" fontId="39" fillId="16" borderId="14" xfId="5" applyFont="1" applyFill="1" applyBorder="1" applyAlignment="1">
      <alignment horizontal="center"/>
    </xf>
    <xf numFmtId="0" fontId="39" fillId="16" borderId="7" xfId="5" applyFont="1" applyFill="1" applyBorder="1" applyAlignment="1">
      <alignment horizontal="center"/>
    </xf>
    <xf numFmtId="0" fontId="39" fillId="8" borderId="14" xfId="5" applyFont="1" applyFill="1" applyBorder="1" applyAlignment="1">
      <alignment horizontal="right"/>
    </xf>
    <xf numFmtId="0" fontId="39" fillId="8" borderId="7" xfId="5" applyFont="1" applyFill="1" applyBorder="1" applyAlignment="1">
      <alignment horizontal="right"/>
    </xf>
    <xf numFmtId="0" fontId="38" fillId="26" borderId="12" xfId="5" applyFont="1" applyFill="1" applyBorder="1" applyAlignment="1">
      <alignment horizontal="center" vertical="center"/>
    </xf>
    <xf numFmtId="0" fontId="38" fillId="26" borderId="14" xfId="5" applyFont="1" applyFill="1" applyBorder="1" applyAlignment="1">
      <alignment horizontal="center" vertical="center"/>
    </xf>
    <xf numFmtId="0" fontId="38" fillId="23" borderId="12" xfId="5" applyFont="1" applyFill="1" applyBorder="1" applyAlignment="1">
      <alignment horizontal="center" vertical="center"/>
    </xf>
    <xf numFmtId="0" fontId="38" fillId="23" borderId="14" xfId="5" applyFont="1" applyFill="1" applyBorder="1" applyAlignment="1">
      <alignment horizontal="center" vertical="center"/>
    </xf>
    <xf numFmtId="0" fontId="38" fillId="23" borderId="7" xfId="5" applyFont="1" applyFill="1" applyBorder="1" applyAlignment="1">
      <alignment horizontal="center" vertical="center"/>
    </xf>
    <xf numFmtId="0" fontId="38" fillId="14" borderId="7" xfId="5" applyFont="1" applyFill="1" applyBorder="1" applyAlignment="1">
      <alignment horizontal="center"/>
    </xf>
    <xf numFmtId="0" fontId="24" fillId="4" borderId="14" xfId="5" quotePrefix="1" applyFill="1" applyBorder="1" applyAlignment="1" applyProtection="1">
      <alignment horizontal="left"/>
      <protection locked="0"/>
    </xf>
    <xf numFmtId="0" fontId="38" fillId="14" borderId="14" xfId="5" applyFont="1" applyFill="1" applyBorder="1" applyAlignment="1">
      <alignment horizontal="right"/>
    </xf>
    <xf numFmtId="0" fontId="38" fillId="14" borderId="7" xfId="5" applyFont="1" applyFill="1" applyBorder="1" applyAlignment="1">
      <alignment horizontal="right"/>
    </xf>
    <xf numFmtId="0" fontId="24" fillId="16" borderId="14" xfId="5" applyFill="1" applyBorder="1" applyAlignment="1">
      <alignment horizontal="left"/>
    </xf>
    <xf numFmtId="0" fontId="24" fillId="16" borderId="7" xfId="5" applyFill="1" applyBorder="1" applyAlignment="1">
      <alignment horizontal="left"/>
    </xf>
    <xf numFmtId="0" fontId="39" fillId="16" borderId="14" xfId="5" applyFont="1" applyFill="1" applyBorder="1" applyAlignment="1">
      <alignment horizontal="right"/>
    </xf>
    <xf numFmtId="0" fontId="39" fillId="16" borderId="7" xfId="5" applyFont="1" applyFill="1" applyBorder="1" applyAlignment="1">
      <alignment horizontal="right"/>
    </xf>
    <xf numFmtId="0" fontId="38" fillId="26" borderId="7" xfId="5" applyFont="1" applyFill="1" applyBorder="1" applyAlignment="1">
      <alignment horizontal="center" vertical="center"/>
    </xf>
    <xf numFmtId="0" fontId="38" fillId="23" borderId="15" xfId="5" applyFont="1" applyFill="1" applyBorder="1" applyAlignment="1">
      <alignment horizontal="center" vertical="center"/>
    </xf>
    <xf numFmtId="0" fontId="38" fillId="23" borderId="6" xfId="5" applyFont="1" applyFill="1" applyBorder="1" applyAlignment="1">
      <alignment horizontal="center" vertical="center"/>
    </xf>
    <xf numFmtId="0" fontId="38" fillId="23" borderId="13" xfId="5" applyFont="1" applyFill="1" applyBorder="1" applyAlignment="1">
      <alignment horizontal="center" vertical="center"/>
    </xf>
    <xf numFmtId="0" fontId="38" fillId="23" borderId="2" xfId="5" applyFont="1" applyFill="1" applyBorder="1" applyAlignment="1">
      <alignment horizontal="center" vertical="center"/>
    </xf>
    <xf numFmtId="0" fontId="38" fillId="23" borderId="5" xfId="5" applyFont="1" applyFill="1" applyBorder="1" applyAlignment="1">
      <alignment horizontal="center" vertical="center"/>
    </xf>
    <xf numFmtId="0" fontId="38" fillId="23" borderId="3" xfId="5" applyFont="1" applyFill="1" applyBorder="1" applyAlignment="1">
      <alignment horizontal="center" vertical="center"/>
    </xf>
    <xf numFmtId="0" fontId="71" fillId="14" borderId="8" xfId="0" applyFont="1" applyFill="1" applyBorder="1" applyAlignment="1">
      <alignment horizontal="left" vertical="center"/>
    </xf>
    <xf numFmtId="0" fontId="38" fillId="23" borderId="1" xfId="5" applyFont="1" applyFill="1" applyBorder="1" applyAlignment="1">
      <alignment horizontal="center" vertical="center"/>
    </xf>
    <xf numFmtId="0" fontId="38" fillId="23" borderId="0" xfId="5" applyFont="1" applyFill="1" applyAlignment="1">
      <alignment horizontal="center" vertical="center"/>
    </xf>
    <xf numFmtId="0" fontId="38" fillId="14" borderId="8" xfId="5" applyFont="1" applyFill="1" applyBorder="1" applyAlignment="1">
      <alignment horizontal="center"/>
    </xf>
    <xf numFmtId="0" fontId="30" fillId="17" borderId="8" xfId="5" applyFont="1" applyFill="1" applyBorder="1" applyAlignment="1">
      <alignment horizontal="center"/>
    </xf>
    <xf numFmtId="0" fontId="38" fillId="14" borderId="12" xfId="0" applyFont="1" applyFill="1" applyBorder="1" applyAlignment="1">
      <alignment horizontal="right" vertical="center"/>
    </xf>
    <xf numFmtId="0" fontId="38" fillId="14" borderId="7" xfId="0" applyFont="1" applyFill="1" applyBorder="1" applyAlignment="1">
      <alignment horizontal="right" vertical="center"/>
    </xf>
    <xf numFmtId="0" fontId="40" fillId="8" borderId="8" xfId="5" applyFont="1" applyFill="1" applyBorder="1" applyAlignment="1">
      <alignment horizontal="right" vertical="center" wrapText="1"/>
    </xf>
    <xf numFmtId="0" fontId="39" fillId="17" borderId="14" xfId="5" applyFont="1" applyFill="1" applyBorder="1" applyAlignment="1">
      <alignment horizontal="right"/>
    </xf>
    <xf numFmtId="0" fontId="39" fillId="17" borderId="7" xfId="5" applyFont="1" applyFill="1" applyBorder="1" applyAlignment="1">
      <alignment horizontal="right"/>
    </xf>
    <xf numFmtId="0" fontId="30" fillId="17" borderId="12" xfId="5" applyFont="1" applyFill="1" applyBorder="1" applyAlignment="1">
      <alignment horizontal="center"/>
    </xf>
    <xf numFmtId="0" fontId="30" fillId="17" borderId="14" xfId="5" applyFont="1" applyFill="1" applyBorder="1" applyAlignment="1">
      <alignment horizontal="center"/>
    </xf>
    <xf numFmtId="0" fontId="30" fillId="17" borderId="7" xfId="5" applyFont="1" applyFill="1" applyBorder="1" applyAlignment="1">
      <alignment horizontal="center"/>
    </xf>
    <xf numFmtId="0" fontId="38" fillId="23" borderId="4" xfId="5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left" vertical="center"/>
    </xf>
    <xf numFmtId="0" fontId="2" fillId="8" borderId="14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35" fillId="12" borderId="8" xfId="0" applyFont="1" applyFill="1" applyBorder="1" applyAlignment="1" applyProtection="1">
      <alignment horizontal="center"/>
      <protection hidden="1"/>
    </xf>
    <xf numFmtId="0" fontId="30" fillId="16" borderId="12" xfId="0" applyFont="1" applyFill="1" applyBorder="1" applyAlignment="1">
      <alignment horizontal="right" vertical="center"/>
    </xf>
    <xf numFmtId="0" fontId="30" fillId="16" borderId="14" xfId="0" applyFont="1" applyFill="1" applyBorder="1" applyAlignment="1">
      <alignment horizontal="right" vertical="center"/>
    </xf>
    <xf numFmtId="0" fontId="30" fillId="16" borderId="7" xfId="0" applyFont="1" applyFill="1" applyBorder="1" applyAlignment="1">
      <alignment horizontal="right" vertical="center"/>
    </xf>
    <xf numFmtId="0" fontId="30" fillId="17" borderId="12" xfId="0" applyFont="1" applyFill="1" applyBorder="1" applyAlignment="1">
      <alignment horizontal="right" vertical="center"/>
    </xf>
    <xf numFmtId="0" fontId="30" fillId="17" borderId="14" xfId="0" applyFont="1" applyFill="1" applyBorder="1" applyAlignment="1">
      <alignment horizontal="right" vertical="center"/>
    </xf>
    <xf numFmtId="0" fontId="30" fillId="17" borderId="7" xfId="0" applyFont="1" applyFill="1" applyBorder="1" applyAlignment="1">
      <alignment horizontal="right" vertical="center"/>
    </xf>
    <xf numFmtId="0" fontId="38" fillId="19" borderId="12" xfId="5" applyFont="1" applyFill="1" applyBorder="1" applyAlignment="1">
      <alignment horizontal="center" vertical="center"/>
    </xf>
    <xf numFmtId="0" fontId="38" fillId="19" borderId="14" xfId="5" applyFont="1" applyFill="1" applyBorder="1" applyAlignment="1">
      <alignment horizontal="center" vertical="center"/>
    </xf>
    <xf numFmtId="0" fontId="38" fillId="19" borderId="7" xfId="5" applyFont="1" applyFill="1" applyBorder="1" applyAlignment="1">
      <alignment horizontal="center" vertical="center"/>
    </xf>
    <xf numFmtId="1" fontId="28" fillId="18" borderId="1" xfId="10" applyNumberFormat="1" applyFont="1" applyFill="1" applyBorder="1" applyAlignment="1">
      <alignment horizontal="center" vertical="center" textRotation="90"/>
    </xf>
    <xf numFmtId="1" fontId="28" fillId="18" borderId="2" xfId="10" applyNumberFormat="1" applyFont="1" applyFill="1" applyBorder="1" applyAlignment="1">
      <alignment horizontal="center" vertical="center" textRotation="90"/>
    </xf>
    <xf numFmtId="4" fontId="28" fillId="18" borderId="5" xfId="10" applyNumberFormat="1" applyFont="1" applyFill="1" applyBorder="1" applyAlignment="1">
      <alignment horizontal="center" wrapText="1"/>
    </xf>
    <xf numFmtId="0" fontId="24" fillId="18" borderId="1" xfId="5" applyFill="1" applyBorder="1" applyAlignment="1">
      <alignment horizontal="right"/>
    </xf>
    <xf numFmtId="0" fontId="24" fillId="18" borderId="4" xfId="5" applyFill="1" applyBorder="1" applyAlignment="1">
      <alignment horizontal="right"/>
    </xf>
    <xf numFmtId="1" fontId="28" fillId="18" borderId="0" xfId="10" applyNumberFormat="1" applyFont="1" applyFill="1" applyBorder="1" applyAlignment="1">
      <alignment horizontal="right"/>
    </xf>
    <xf numFmtId="1" fontId="28" fillId="18" borderId="4" xfId="10" applyNumberFormat="1" applyFont="1" applyFill="1" applyBorder="1" applyAlignment="1">
      <alignment horizontal="right"/>
    </xf>
    <xf numFmtId="2" fontId="28" fillId="3" borderId="12" xfId="10" applyNumberFormat="1" applyFont="1" applyFill="1" applyBorder="1" applyAlignment="1">
      <alignment horizontal="center"/>
    </xf>
    <xf numFmtId="2" fontId="28" fillId="3" borderId="7" xfId="10" applyNumberFormat="1" applyFont="1" applyFill="1" applyBorder="1" applyAlignment="1">
      <alignment horizontal="center"/>
    </xf>
    <xf numFmtId="0" fontId="24" fillId="18" borderId="6" xfId="5" applyFill="1" applyBorder="1" applyAlignment="1">
      <alignment horizontal="center"/>
    </xf>
    <xf numFmtId="0" fontId="24" fillId="18" borderId="5" xfId="5" applyFill="1" applyBorder="1" applyAlignment="1">
      <alignment horizontal="center"/>
    </xf>
    <xf numFmtId="0" fontId="38" fillId="19" borderId="12" xfId="5" applyFont="1" applyFill="1" applyBorder="1" applyAlignment="1">
      <alignment horizontal="center"/>
    </xf>
    <xf numFmtId="0" fontId="38" fillId="19" borderId="14" xfId="5" applyFont="1" applyFill="1" applyBorder="1" applyAlignment="1">
      <alignment horizontal="center"/>
    </xf>
    <xf numFmtId="0" fontId="38" fillId="19" borderId="7" xfId="5" applyFont="1" applyFill="1" applyBorder="1" applyAlignment="1">
      <alignment horizontal="center"/>
    </xf>
    <xf numFmtId="4" fontId="28" fillId="18" borderId="0" xfId="10" applyNumberFormat="1" applyFont="1" applyFill="1" applyBorder="1" applyAlignment="1">
      <alignment horizontal="right"/>
    </xf>
    <xf numFmtId="4" fontId="28" fillId="18" borderId="4" xfId="10" applyNumberFormat="1" applyFont="1" applyFill="1" applyBorder="1" applyAlignment="1">
      <alignment horizontal="right"/>
    </xf>
    <xf numFmtId="44" fontId="28" fillId="3" borderId="8" xfId="4" applyFont="1" applyFill="1" applyBorder="1" applyAlignment="1">
      <alignment horizontal="center"/>
    </xf>
    <xf numFmtId="4" fontId="28" fillId="3" borderId="8" xfId="10" applyNumberFormat="1" applyFont="1" applyFill="1" applyBorder="1" applyAlignment="1">
      <alignment horizontal="center"/>
    </xf>
    <xf numFmtId="1" fontId="28" fillId="18" borderId="15" xfId="10" applyNumberFormat="1" applyFont="1" applyFill="1" applyBorder="1" applyAlignment="1">
      <alignment horizontal="center" vertical="center" textRotation="90"/>
    </xf>
    <xf numFmtId="0" fontId="38" fillId="14" borderId="12" xfId="5" applyFont="1" applyFill="1" applyBorder="1" applyAlignment="1">
      <alignment horizontal="right" vertical="center" wrapText="1"/>
    </xf>
    <xf numFmtId="0" fontId="38" fillId="14" borderId="14" xfId="5" applyFont="1" applyFill="1" applyBorder="1" applyAlignment="1">
      <alignment horizontal="right" vertical="center" wrapText="1"/>
    </xf>
    <xf numFmtId="0" fontId="38" fillId="14" borderId="7" xfId="5" applyFont="1" applyFill="1" applyBorder="1" applyAlignment="1">
      <alignment horizontal="right" vertical="center" wrapText="1"/>
    </xf>
    <xf numFmtId="0" fontId="40" fillId="16" borderId="12" xfId="5" applyFont="1" applyFill="1" applyBorder="1" applyAlignment="1">
      <alignment horizontal="center" vertical="center" wrapText="1"/>
    </xf>
    <xf numFmtId="0" fontId="40" fillId="16" borderId="14" xfId="5" applyFont="1" applyFill="1" applyBorder="1" applyAlignment="1">
      <alignment horizontal="center" vertical="center" wrapText="1"/>
    </xf>
    <xf numFmtId="0" fontId="40" fillId="16" borderId="7" xfId="5" applyFont="1" applyFill="1" applyBorder="1" applyAlignment="1">
      <alignment horizontal="center" vertical="center" wrapText="1"/>
    </xf>
    <xf numFmtId="0" fontId="28" fillId="4" borderId="14" xfId="5" applyFont="1" applyFill="1" applyBorder="1" applyAlignment="1" applyProtection="1">
      <alignment horizontal="left" vertical="center" wrapText="1"/>
      <protection locked="0"/>
    </xf>
    <xf numFmtId="0" fontId="28" fillId="4" borderId="7" xfId="5" applyFont="1" applyFill="1" applyBorder="1" applyAlignment="1" applyProtection="1">
      <alignment horizontal="left" vertical="center" wrapText="1"/>
      <protection locked="0"/>
    </xf>
    <xf numFmtId="0" fontId="38" fillId="14" borderId="12" xfId="5" applyFont="1" applyFill="1" applyBorder="1" applyAlignment="1">
      <alignment horizontal="center" vertical="center"/>
    </xf>
    <xf numFmtId="0" fontId="38" fillId="14" borderId="14" xfId="5" applyFont="1" applyFill="1" applyBorder="1" applyAlignment="1">
      <alignment horizontal="center" vertical="center"/>
    </xf>
    <xf numFmtId="0" fontId="30" fillId="17" borderId="12" xfId="5" applyFont="1" applyFill="1" applyBorder="1" applyAlignment="1">
      <alignment horizontal="center" vertical="center"/>
    </xf>
    <xf numFmtId="0" fontId="30" fillId="17" borderId="14" xfId="5" applyFont="1" applyFill="1" applyBorder="1" applyAlignment="1">
      <alignment horizontal="center" vertical="center"/>
    </xf>
    <xf numFmtId="0" fontId="30" fillId="17" borderId="7" xfId="5" applyFont="1" applyFill="1" applyBorder="1" applyAlignment="1">
      <alignment horizontal="center" vertical="center"/>
    </xf>
    <xf numFmtId="0" fontId="28" fillId="4" borderId="7" xfId="5" applyFont="1" applyFill="1" applyBorder="1" applyAlignment="1" applyProtection="1">
      <alignment horizontal="left" vertical="center" shrinkToFit="1"/>
      <protection locked="0"/>
    </xf>
    <xf numFmtId="0" fontId="28" fillId="4" borderId="8" xfId="5" applyFont="1" applyFill="1" applyBorder="1" applyAlignment="1" applyProtection="1">
      <alignment horizontal="left" vertical="center" shrinkToFit="1"/>
      <protection locked="0"/>
    </xf>
    <xf numFmtId="0" fontId="38" fillId="14" borderId="7" xfId="5" applyFont="1" applyFill="1" applyBorder="1" applyAlignment="1">
      <alignment horizontal="center" vertical="center"/>
    </xf>
    <xf numFmtId="0" fontId="30" fillId="16" borderId="14" xfId="5" applyFont="1" applyFill="1" applyBorder="1" applyAlignment="1">
      <alignment horizontal="center" vertical="center" wrapText="1"/>
    </xf>
    <xf numFmtId="0" fontId="30" fillId="16" borderId="7" xfId="5" applyFont="1" applyFill="1" applyBorder="1" applyAlignment="1">
      <alignment horizontal="center" vertical="center" wrapText="1"/>
    </xf>
    <xf numFmtId="0" fontId="28" fillId="16" borderId="7" xfId="5" applyFont="1" applyFill="1" applyBorder="1" applyAlignment="1" applyProtection="1">
      <alignment horizontal="left" vertical="center" shrinkToFit="1"/>
      <protection locked="0"/>
    </xf>
    <xf numFmtId="0" fontId="28" fillId="16" borderId="8" xfId="5" applyFont="1" applyFill="1" applyBorder="1" applyAlignment="1" applyProtection="1">
      <alignment horizontal="left" vertical="center" shrinkToFit="1"/>
      <protection locked="0"/>
    </xf>
    <xf numFmtId="0" fontId="28" fillId="4" borderId="14" xfId="5" applyFont="1" applyFill="1" applyBorder="1" applyAlignment="1" applyProtection="1">
      <alignment horizontal="left" vertical="center" shrinkToFit="1"/>
      <protection locked="0"/>
    </xf>
    <xf numFmtId="0" fontId="40" fillId="16" borderId="10" xfId="5" applyFont="1" applyFill="1" applyBorder="1" applyAlignment="1">
      <alignment horizontal="center" vertical="center" wrapText="1"/>
    </xf>
    <xf numFmtId="0" fontId="46" fillId="16" borderId="10" xfId="5" applyFont="1" applyFill="1" applyBorder="1" applyAlignment="1">
      <alignment horizontal="center" vertical="center" wrapText="1"/>
    </xf>
    <xf numFmtId="0" fontId="28" fillId="16" borderId="14" xfId="5" applyFont="1" applyFill="1" applyBorder="1" applyAlignment="1">
      <alignment horizontal="left" wrapText="1"/>
    </xf>
    <xf numFmtId="0" fontId="28" fillId="16" borderId="7" xfId="5" applyFont="1" applyFill="1" applyBorder="1" applyAlignment="1">
      <alignment horizontal="left" wrapText="1"/>
    </xf>
    <xf numFmtId="0" fontId="28" fillId="16" borderId="7" xfId="5" applyFont="1" applyFill="1" applyBorder="1" applyAlignment="1">
      <alignment horizontal="left" vertical="center" shrinkToFit="1"/>
    </xf>
    <xf numFmtId="0" fontId="28" fillId="16" borderId="8" xfId="5" applyFont="1" applyFill="1" applyBorder="1" applyAlignment="1">
      <alignment horizontal="left" vertical="center" shrinkToFit="1"/>
    </xf>
    <xf numFmtId="0" fontId="30" fillId="17" borderId="14" xfId="5" applyFont="1" applyFill="1" applyBorder="1" applyAlignment="1">
      <alignment horizontal="right"/>
    </xf>
    <xf numFmtId="0" fontId="30" fillId="17" borderId="7" xfId="5" applyFont="1" applyFill="1" applyBorder="1" applyAlignment="1">
      <alignment horizontal="right"/>
    </xf>
    <xf numFmtId="0" fontId="28" fillId="16" borderId="14" xfId="5" applyFont="1" applyFill="1" applyBorder="1" applyAlignment="1">
      <alignment horizontal="left" vertical="center" wrapText="1"/>
    </xf>
    <xf numFmtId="0" fontId="28" fillId="16" borderId="7" xfId="5" applyFont="1" applyFill="1" applyBorder="1" applyAlignment="1">
      <alignment horizontal="left" vertical="center" wrapText="1"/>
    </xf>
    <xf numFmtId="0" fontId="28" fillId="16" borderId="14" xfId="5" applyFont="1" applyFill="1" applyBorder="1" applyAlignment="1">
      <alignment horizontal="right" vertical="center" wrapText="1"/>
    </xf>
    <xf numFmtId="0" fontId="28" fillId="16" borderId="7" xfId="5" applyFont="1" applyFill="1" applyBorder="1" applyAlignment="1">
      <alignment horizontal="right" vertical="center" wrapText="1"/>
    </xf>
    <xf numFmtId="0" fontId="30" fillId="8" borderId="14" xfId="5" applyFont="1" applyFill="1" applyBorder="1" applyAlignment="1">
      <alignment horizontal="right"/>
    </xf>
    <xf numFmtId="0" fontId="30" fillId="8" borderId="7" xfId="5" applyFont="1" applyFill="1" applyBorder="1" applyAlignment="1">
      <alignment horizontal="right"/>
    </xf>
    <xf numFmtId="0" fontId="38" fillId="14" borderId="12" xfId="5" applyFont="1" applyFill="1" applyBorder="1" applyAlignment="1">
      <alignment horizontal="right" vertical="center"/>
    </xf>
    <xf numFmtId="0" fontId="38" fillId="14" borderId="14" xfId="5" applyFont="1" applyFill="1" applyBorder="1" applyAlignment="1">
      <alignment horizontal="right" vertical="center"/>
    </xf>
    <xf numFmtId="0" fontId="38" fillId="14" borderId="7" xfId="5" applyFont="1" applyFill="1" applyBorder="1" applyAlignment="1">
      <alignment horizontal="right" vertical="center"/>
    </xf>
    <xf numFmtId="0" fontId="24" fillId="16" borderId="12" xfId="5" applyFill="1" applyBorder="1" applyAlignment="1">
      <alignment horizontal="center"/>
    </xf>
    <xf numFmtId="0" fontId="24" fillId="16" borderId="7" xfId="5" applyFill="1" applyBorder="1" applyAlignment="1">
      <alignment horizontal="center"/>
    </xf>
    <xf numFmtId="0" fontId="38" fillId="19" borderId="8" xfId="5" applyFont="1" applyFill="1" applyBorder="1" applyAlignment="1">
      <alignment horizontal="center" vertical="center"/>
    </xf>
    <xf numFmtId="0" fontId="24" fillId="16" borderId="15" xfId="5" applyFill="1" applyBorder="1" applyAlignment="1">
      <alignment horizontal="center" vertical="center"/>
    </xf>
    <xf numFmtId="0" fontId="24" fillId="16" borderId="2" xfId="5" applyFill="1" applyBorder="1" applyAlignment="1">
      <alignment horizontal="center" vertical="center"/>
    </xf>
    <xf numFmtId="0" fontId="24" fillId="16" borderId="1" xfId="5" applyFill="1" applyBorder="1" applyAlignment="1">
      <alignment horizontal="center" vertical="center"/>
    </xf>
    <xf numFmtId="0" fontId="24" fillId="16" borderId="6" xfId="5" applyFill="1" applyBorder="1" applyAlignment="1">
      <alignment horizontal="left" vertical="center"/>
    </xf>
    <xf numFmtId="0" fontId="24" fillId="16" borderId="5" xfId="5" applyFill="1" applyBorder="1" applyAlignment="1">
      <alignment horizontal="left" vertical="center"/>
    </xf>
    <xf numFmtId="0" fontId="38" fillId="14" borderId="8" xfId="5" applyFont="1" applyFill="1" applyBorder="1" applyAlignment="1">
      <alignment horizontal="center" vertical="center"/>
    </xf>
    <xf numFmtId="0" fontId="38" fillId="26" borderId="5" xfId="5" applyFont="1" applyFill="1" applyBorder="1" applyAlignment="1">
      <alignment horizontal="center" vertical="center"/>
    </xf>
    <xf numFmtId="0" fontId="71" fillId="14" borderId="8" xfId="0" applyFont="1" applyFill="1" applyBorder="1" applyAlignment="1" applyProtection="1">
      <alignment horizontal="left" vertical="center"/>
      <protection locked="0"/>
    </xf>
    <xf numFmtId="0" fontId="38" fillId="14" borderId="14" xfId="0" applyFont="1" applyFill="1" applyBorder="1" applyAlignment="1" applyProtection="1">
      <alignment horizontal="right" vertical="center"/>
      <protection locked="0"/>
    </xf>
    <xf numFmtId="0" fontId="38" fillId="14" borderId="12" xfId="5" applyFont="1" applyFill="1" applyBorder="1" applyAlignment="1" applyProtection="1">
      <alignment horizontal="right" vertical="center" wrapText="1"/>
      <protection locked="0"/>
    </xf>
    <xf numFmtId="0" fontId="38" fillId="14" borderId="14" xfId="5" applyFont="1" applyFill="1" applyBorder="1" applyAlignment="1" applyProtection="1">
      <alignment horizontal="right" vertical="center" wrapText="1"/>
      <protection locked="0"/>
    </xf>
    <xf numFmtId="0" fontId="38" fillId="14" borderId="7" xfId="5" applyFont="1" applyFill="1" applyBorder="1" applyAlignment="1" applyProtection="1">
      <alignment horizontal="right" vertical="center" wrapText="1"/>
      <protection locked="0"/>
    </xf>
    <xf numFmtId="0" fontId="28" fillId="16" borderId="14" xfId="5" applyFont="1" applyFill="1" applyBorder="1" applyAlignment="1">
      <alignment horizontal="left" vertical="center" shrinkToFit="1"/>
    </xf>
    <xf numFmtId="0" fontId="46" fillId="16" borderId="12" xfId="5" applyFont="1" applyFill="1" applyBorder="1" applyAlignment="1" applyProtection="1">
      <alignment horizontal="right" vertical="center" wrapText="1"/>
      <protection locked="0"/>
    </xf>
    <xf numFmtId="0" fontId="46" fillId="16" borderId="14" xfId="5" applyFont="1" applyFill="1" applyBorder="1" applyAlignment="1" applyProtection="1">
      <alignment horizontal="right" vertical="center" wrapText="1"/>
      <protection locked="0"/>
    </xf>
    <xf numFmtId="0" fontId="46" fillId="16" borderId="7" xfId="5" applyFont="1" applyFill="1" applyBorder="1" applyAlignment="1" applyProtection="1">
      <alignment horizontal="right" vertical="center" wrapText="1"/>
      <protection locked="0"/>
    </xf>
    <xf numFmtId="0" fontId="30" fillId="17" borderId="12" xfId="5" applyFont="1" applyFill="1" applyBorder="1" applyAlignment="1" applyProtection="1">
      <alignment horizontal="center" vertical="center"/>
      <protection locked="0"/>
    </xf>
    <xf numFmtId="0" fontId="30" fillId="17" borderId="14" xfId="5" applyFont="1" applyFill="1" applyBorder="1" applyAlignment="1" applyProtection="1">
      <alignment horizontal="center" vertical="center"/>
      <protection locked="0"/>
    </xf>
    <xf numFmtId="0" fontId="30" fillId="17" borderId="7" xfId="5" applyFont="1" applyFill="1" applyBorder="1" applyAlignment="1" applyProtection="1">
      <alignment horizontal="center" vertical="center"/>
      <protection locked="0"/>
    </xf>
    <xf numFmtId="0" fontId="30" fillId="16" borderId="14" xfId="5" applyFont="1" applyFill="1" applyBorder="1" applyAlignment="1" applyProtection="1">
      <alignment horizontal="center" vertical="center" wrapText="1"/>
      <protection locked="0"/>
    </xf>
    <xf numFmtId="0" fontId="30" fillId="16" borderId="7" xfId="5" applyFont="1" applyFill="1" applyBorder="1" applyAlignment="1" applyProtection="1">
      <alignment horizontal="center" vertical="center" wrapText="1"/>
      <protection locked="0"/>
    </xf>
    <xf numFmtId="0" fontId="38" fillId="14" borderId="12" xfId="5" applyFont="1" applyFill="1" applyBorder="1" applyAlignment="1" applyProtection="1">
      <alignment horizontal="center" vertical="center"/>
      <protection locked="0"/>
    </xf>
    <xf numFmtId="0" fontId="38" fillId="14" borderId="14" xfId="5" applyFont="1" applyFill="1" applyBorder="1" applyAlignment="1" applyProtection="1">
      <alignment horizontal="center" vertical="center"/>
      <protection locked="0"/>
    </xf>
    <xf numFmtId="0" fontId="40" fillId="16" borderId="10" xfId="5" applyFont="1" applyFill="1" applyBorder="1" applyAlignment="1" applyProtection="1">
      <alignment horizontal="center" vertical="center" wrapText="1"/>
      <protection locked="0"/>
    </xf>
    <xf numFmtId="0" fontId="46" fillId="16" borderId="10" xfId="5" applyFont="1" applyFill="1" applyBorder="1" applyAlignment="1" applyProtection="1">
      <alignment horizontal="center" vertical="center" wrapText="1"/>
      <protection locked="0"/>
    </xf>
    <xf numFmtId="0" fontId="24" fillId="16" borderId="13" xfId="5" applyFill="1" applyBorder="1" applyAlignment="1">
      <alignment horizontal="right" vertical="center"/>
    </xf>
    <xf numFmtId="0" fontId="24" fillId="16" borderId="3" xfId="5" applyFill="1" applyBorder="1" applyAlignment="1">
      <alignment horizontal="right" vertical="center"/>
    </xf>
    <xf numFmtId="0" fontId="39" fillId="33" borderId="8" xfId="5" applyFont="1" applyFill="1" applyBorder="1" applyAlignment="1" applyProtection="1">
      <alignment horizontal="center" vertical="center"/>
      <protection hidden="1"/>
    </xf>
    <xf numFmtId="0" fontId="45" fillId="16" borderId="9" xfId="5" applyFont="1" applyFill="1" applyBorder="1" applyAlignment="1" applyProtection="1">
      <alignment horizontal="right" vertical="center"/>
      <protection hidden="1"/>
    </xf>
    <xf numFmtId="0" fontId="45" fillId="16" borderId="10" xfId="5" applyFont="1" applyFill="1" applyBorder="1" applyAlignment="1" applyProtection="1">
      <alignment horizontal="right" vertical="center"/>
      <protection hidden="1"/>
    </xf>
    <xf numFmtId="170" fontId="39" fillId="8" borderId="9" xfId="5" applyNumberFormat="1" applyFont="1" applyFill="1" applyBorder="1" applyAlignment="1">
      <alignment horizontal="right" vertical="center"/>
    </xf>
    <xf numFmtId="170" fontId="39" fillId="8" borderId="10" xfId="5" applyNumberFormat="1" applyFont="1" applyFill="1" applyBorder="1" applyAlignment="1">
      <alignment horizontal="right" vertical="center"/>
    </xf>
    <xf numFmtId="0" fontId="46" fillId="16" borderId="14" xfId="5" applyFont="1" applyFill="1" applyBorder="1" applyAlignment="1" applyProtection="1">
      <alignment horizontal="left" vertical="center" wrapText="1"/>
      <protection hidden="1"/>
    </xf>
    <xf numFmtId="0" fontId="28" fillId="4" borderId="14" xfId="5" applyFont="1" applyFill="1" applyBorder="1" applyAlignment="1" applyProtection="1">
      <alignment horizontal="left" vertical="center"/>
      <protection locked="0"/>
    </xf>
    <xf numFmtId="0" fontId="28" fillId="4" borderId="7" xfId="5" applyFont="1" applyFill="1" applyBorder="1" applyAlignment="1" applyProtection="1">
      <alignment horizontal="left" vertical="center"/>
      <protection locked="0"/>
    </xf>
    <xf numFmtId="0" fontId="28" fillId="16" borderId="14" xfId="5" applyFont="1" applyFill="1" applyBorder="1" applyAlignment="1" applyProtection="1">
      <alignment horizontal="left" vertical="center"/>
      <protection hidden="1"/>
    </xf>
    <xf numFmtId="170" fontId="39" fillId="8" borderId="9" xfId="5" applyNumberFormat="1" applyFont="1" applyFill="1" applyBorder="1" applyAlignment="1">
      <alignment vertical="center"/>
    </xf>
    <xf numFmtId="170" fontId="39" fillId="8" borderId="10" xfId="5" applyNumberFormat="1" applyFont="1" applyFill="1" applyBorder="1" applyAlignment="1">
      <alignment vertical="center"/>
    </xf>
    <xf numFmtId="0" fontId="38" fillId="34" borderId="15" xfId="5" applyFont="1" applyFill="1" applyBorder="1" applyAlignment="1" applyProtection="1">
      <alignment horizontal="center" vertical="center"/>
      <protection hidden="1"/>
    </xf>
    <xf numFmtId="0" fontId="38" fillId="34" borderId="13" xfId="5" applyFont="1" applyFill="1" applyBorder="1" applyAlignment="1" applyProtection="1">
      <alignment horizontal="center" vertical="center"/>
      <protection hidden="1"/>
    </xf>
    <xf numFmtId="0" fontId="38" fillId="34" borderId="2" xfId="5" applyFont="1" applyFill="1" applyBorder="1" applyAlignment="1" applyProtection="1">
      <alignment horizontal="center" vertical="center"/>
      <protection hidden="1"/>
    </xf>
    <xf numFmtId="0" fontId="38" fillId="34" borderId="3" xfId="5" applyFont="1" applyFill="1" applyBorder="1" applyAlignment="1" applyProtection="1">
      <alignment horizontal="center" vertical="center"/>
      <protection hidden="1"/>
    </xf>
    <xf numFmtId="0" fontId="30" fillId="16" borderId="12" xfId="5" applyFont="1" applyFill="1" applyBorder="1" applyAlignment="1" applyProtection="1">
      <alignment horizontal="center" vertical="center"/>
      <protection hidden="1"/>
    </xf>
    <xf numFmtId="0" fontId="24" fillId="16" borderId="7" xfId="5" applyFill="1" applyBorder="1" applyAlignment="1" applyProtection="1">
      <alignment vertical="center"/>
      <protection hidden="1"/>
    </xf>
    <xf numFmtId="0" fontId="28" fillId="4" borderId="12" xfId="5" applyFont="1" applyFill="1" applyBorder="1" applyAlignment="1" applyProtection="1">
      <alignment horizontal="left" vertical="center"/>
      <protection locked="0"/>
    </xf>
    <xf numFmtId="0" fontId="38" fillId="14" borderId="8" xfId="5" applyFont="1" applyFill="1" applyBorder="1" applyAlignment="1" applyProtection="1">
      <alignment horizontal="center" vertical="center" wrapText="1"/>
      <protection hidden="1"/>
    </xf>
    <xf numFmtId="0" fontId="38" fillId="14" borderId="8" xfId="5" applyFont="1" applyFill="1" applyBorder="1" applyAlignment="1" applyProtection="1">
      <alignment horizontal="center" vertical="center"/>
      <protection hidden="1"/>
    </xf>
    <xf numFmtId="0" fontId="42" fillId="16" borderId="9" xfId="5" applyFont="1" applyFill="1" applyBorder="1" applyAlignment="1">
      <alignment horizontal="center" vertical="center"/>
    </xf>
    <xf numFmtId="0" fontId="42" fillId="16" borderId="10" xfId="5" applyFont="1" applyFill="1" applyBorder="1" applyAlignment="1">
      <alignment horizontal="center" vertical="center"/>
    </xf>
    <xf numFmtId="0" fontId="24" fillId="6" borderId="15" xfId="5" applyFill="1" applyBorder="1" applyAlignment="1">
      <alignment horizontal="center" vertical="center"/>
    </xf>
    <xf numFmtId="0" fontId="24" fillId="6" borderId="2" xfId="5" applyFill="1" applyBorder="1" applyAlignment="1">
      <alignment horizontal="center" vertical="center"/>
    </xf>
    <xf numFmtId="0" fontId="24" fillId="6" borderId="6" xfId="5" applyFill="1" applyBorder="1" applyAlignment="1">
      <alignment horizontal="left" vertical="center" wrapText="1"/>
    </xf>
    <xf numFmtId="0" fontId="24" fillId="6" borderId="5" xfId="5" applyFill="1" applyBorder="1" applyAlignment="1">
      <alignment horizontal="left" vertical="center" wrapText="1"/>
    </xf>
    <xf numFmtId="0" fontId="24" fillId="12" borderId="15" xfId="5" applyFill="1" applyBorder="1" applyAlignment="1">
      <alignment horizontal="center" vertical="center"/>
    </xf>
    <xf numFmtId="0" fontId="24" fillId="12" borderId="2" xfId="5" applyFill="1" applyBorder="1" applyAlignment="1">
      <alignment horizontal="center" vertical="center"/>
    </xf>
    <xf numFmtId="0" fontId="24" fillId="12" borderId="6" xfId="5" applyFill="1" applyBorder="1" applyAlignment="1">
      <alignment horizontal="left" vertical="center" wrapText="1"/>
    </xf>
    <xf numFmtId="0" fontId="24" fillId="12" borderId="5" xfId="5" applyFill="1" applyBorder="1" applyAlignment="1">
      <alignment horizontal="left" vertical="center" wrapText="1"/>
    </xf>
    <xf numFmtId="0" fontId="38" fillId="26" borderId="8" xfId="5" applyFont="1" applyFill="1" applyBorder="1" applyAlignment="1">
      <alignment horizontal="center" vertical="center"/>
    </xf>
    <xf numFmtId="0" fontId="38" fillId="28" borderId="12" xfId="5" applyFont="1" applyFill="1" applyBorder="1" applyAlignment="1">
      <alignment horizontal="center" vertical="center"/>
    </xf>
    <xf numFmtId="0" fontId="38" fillId="28" borderId="14" xfId="5" applyFont="1" applyFill="1" applyBorder="1" applyAlignment="1">
      <alignment horizontal="center" vertical="center"/>
    </xf>
    <xf numFmtId="0" fontId="38" fillId="28" borderId="7" xfId="5" applyFont="1" applyFill="1" applyBorder="1" applyAlignment="1">
      <alignment horizontal="center" vertical="center"/>
    </xf>
    <xf numFmtId="0" fontId="38" fillId="28" borderId="15" xfId="5" applyFont="1" applyFill="1" applyBorder="1" applyAlignment="1">
      <alignment horizontal="center" vertical="center"/>
    </xf>
    <xf numFmtId="0" fontId="38" fillId="28" borderId="6" xfId="5" applyFont="1" applyFill="1" applyBorder="1" applyAlignment="1">
      <alignment horizontal="center" vertical="center"/>
    </xf>
    <xf numFmtId="0" fontId="38" fillId="28" borderId="13" xfId="5" applyFont="1" applyFill="1" applyBorder="1" applyAlignment="1">
      <alignment horizontal="center" vertical="center"/>
    </xf>
    <xf numFmtId="0" fontId="38" fillId="28" borderId="2" xfId="5" applyFont="1" applyFill="1" applyBorder="1" applyAlignment="1">
      <alignment horizontal="center" vertical="center"/>
    </xf>
    <xf numFmtId="0" fontId="38" fillId="28" borderId="5" xfId="5" applyFont="1" applyFill="1" applyBorder="1" applyAlignment="1">
      <alignment horizontal="center" vertical="center"/>
    </xf>
    <xf numFmtId="0" fontId="38" fillId="28" borderId="3" xfId="5" applyFont="1" applyFill="1" applyBorder="1" applyAlignment="1">
      <alignment horizontal="center" vertical="center"/>
    </xf>
    <xf numFmtId="0" fontId="38" fillId="28" borderId="9" xfId="5" applyFont="1" applyFill="1" applyBorder="1" applyAlignment="1">
      <alignment horizontal="center" wrapText="1"/>
    </xf>
    <xf numFmtId="0" fontId="38" fillId="28" borderId="10" xfId="5" applyFont="1" applyFill="1" applyBorder="1" applyAlignment="1">
      <alignment horizontal="center" wrapText="1"/>
    </xf>
    <xf numFmtId="0" fontId="41" fillId="23" borderId="15" xfId="5" applyFont="1" applyFill="1" applyBorder="1" applyAlignment="1">
      <alignment horizontal="center" vertical="center"/>
    </xf>
    <xf numFmtId="0" fontId="41" fillId="23" borderId="2" xfId="5" applyFont="1" applyFill="1" applyBorder="1" applyAlignment="1">
      <alignment horizontal="center" vertical="center"/>
    </xf>
    <xf numFmtId="0" fontId="38" fillId="23" borderId="6" xfId="5" applyFont="1" applyFill="1" applyBorder="1" applyAlignment="1">
      <alignment horizontal="left" vertical="center" wrapText="1"/>
    </xf>
    <xf numFmtId="0" fontId="38" fillId="23" borderId="5" xfId="5" applyFont="1" applyFill="1" applyBorder="1" applyAlignment="1">
      <alignment horizontal="left" vertical="center" wrapText="1"/>
    </xf>
    <xf numFmtId="0" fontId="24" fillId="4" borderId="9" xfId="5" applyFill="1" applyBorder="1" applyAlignment="1" applyProtection="1">
      <alignment horizontal="center"/>
      <protection locked="0"/>
    </xf>
    <xf numFmtId="0" fontId="24" fillId="4" borderId="10" xfId="5" applyFill="1" applyBorder="1" applyAlignment="1" applyProtection="1">
      <alignment horizontal="center"/>
      <protection locked="0"/>
    </xf>
    <xf numFmtId="0" fontId="24" fillId="6" borderId="13" xfId="5" applyFill="1" applyBorder="1" applyAlignment="1">
      <alignment horizontal="left" vertical="center" wrapText="1"/>
    </xf>
    <xf numFmtId="0" fontId="24" fillId="6" borderId="3" xfId="5" applyFill="1" applyBorder="1" applyAlignment="1">
      <alignment horizontal="left" vertical="center"/>
    </xf>
    <xf numFmtId="0" fontId="24" fillId="16" borderId="6" xfId="5" applyFill="1" applyBorder="1" applyAlignment="1">
      <alignment horizontal="left" vertical="center" wrapText="1"/>
    </xf>
    <xf numFmtId="0" fontId="24" fillId="16" borderId="5" xfId="5" applyFill="1" applyBorder="1" applyAlignment="1">
      <alignment horizontal="left" vertical="center" wrapText="1"/>
    </xf>
    <xf numFmtId="0" fontId="24" fillId="16" borderId="13" xfId="5" applyFill="1" applyBorder="1" applyAlignment="1">
      <alignment horizontal="left" vertical="center"/>
    </xf>
    <xf numFmtId="0" fontId="24" fillId="16" borderId="3" xfId="5" applyFill="1" applyBorder="1" applyAlignment="1">
      <alignment horizontal="left" vertical="center"/>
    </xf>
    <xf numFmtId="0" fontId="24" fillId="6" borderId="13" xfId="5" applyFill="1" applyBorder="1" applyAlignment="1">
      <alignment horizontal="left" vertical="center"/>
    </xf>
    <xf numFmtId="0" fontId="24" fillId="16" borderId="13" xfId="5" applyFill="1" applyBorder="1" applyAlignment="1">
      <alignment horizontal="left" vertical="center" wrapText="1"/>
    </xf>
    <xf numFmtId="0" fontId="24" fillId="16" borderId="3" xfId="5" applyFill="1" applyBorder="1" applyAlignment="1">
      <alignment horizontal="left" vertical="center" wrapText="1"/>
    </xf>
    <xf numFmtId="0" fontId="38" fillId="28" borderId="13" xfId="5" applyFont="1" applyFill="1" applyBorder="1" applyAlignment="1">
      <alignment horizontal="center" vertical="center" wrapText="1"/>
    </xf>
    <xf numFmtId="165" fontId="65" fillId="4" borderId="9" xfId="11" applyFont="1" applyFill="1" applyBorder="1" applyAlignment="1" applyProtection="1">
      <alignment horizontal="left" vertical="center"/>
      <protection locked="0"/>
    </xf>
    <xf numFmtId="165" fontId="65" fillId="4" borderId="10" xfId="11" applyFont="1" applyFill="1" applyBorder="1" applyAlignment="1" applyProtection="1">
      <alignment horizontal="left" vertical="center"/>
      <protection locked="0"/>
    </xf>
    <xf numFmtId="165" fontId="38" fillId="23" borderId="9" xfId="11" applyFont="1" applyFill="1" applyBorder="1" applyAlignment="1">
      <alignment horizontal="center" vertical="center"/>
    </xf>
    <xf numFmtId="165" fontId="38" fillId="23" borderId="10" xfId="11" applyFont="1" applyFill="1" applyBorder="1" applyAlignment="1">
      <alignment horizontal="center" vertical="center"/>
    </xf>
    <xf numFmtId="0" fontId="41" fillId="23" borderId="1" xfId="5" applyFont="1" applyFill="1" applyBorder="1" applyAlignment="1">
      <alignment horizontal="center" vertical="center"/>
    </xf>
    <xf numFmtId="0" fontId="38" fillId="23" borderId="6" xfId="5" applyFont="1" applyFill="1" applyBorder="1" applyAlignment="1">
      <alignment horizontal="center" vertical="center" wrapText="1"/>
    </xf>
    <xf numFmtId="0" fontId="38" fillId="23" borderId="0" xfId="5" applyFont="1" applyFill="1" applyAlignment="1">
      <alignment horizontal="center" vertical="center" wrapText="1"/>
    </xf>
    <xf numFmtId="0" fontId="38" fillId="23" borderId="5" xfId="5" applyFont="1" applyFill="1" applyBorder="1" applyAlignment="1">
      <alignment horizontal="center" vertical="center" wrapText="1"/>
    </xf>
  </cellXfs>
  <cellStyles count="12">
    <cellStyle name="Hiperlink" xfId="1" builtinId="8"/>
    <cellStyle name="Moeda" xfId="2" builtinId="4"/>
    <cellStyle name="Moeda 2" xfId="3" xr:uid="{D0B6A299-E137-4691-9C3E-EE1ABF45F197}"/>
    <cellStyle name="Moeda 3" xfId="4" xr:uid="{992BF0AF-6599-4A00-9344-AF3BA528F1D0}"/>
    <cellStyle name="Normal" xfId="0" builtinId="0"/>
    <cellStyle name="Normal 2" xfId="5" xr:uid="{3B960315-D154-4F69-8EDC-A8DA975C6212}"/>
    <cellStyle name="Porcentagem" xfId="6" builtinId="5"/>
    <cellStyle name="Porcentagem 2" xfId="7" xr:uid="{EA93CCD4-0646-43E0-A7CF-88209962CD45}"/>
    <cellStyle name="Porcentagem 3" xfId="8" xr:uid="{1E8D4A90-DAD5-4684-94C5-57246A6B6C64}"/>
    <cellStyle name="Separador de milhares 2" xfId="9" xr:uid="{2F1BC36F-090B-4CFB-B234-DA2F2B8C4576}"/>
    <cellStyle name="Separador de milhares 3" xfId="10" xr:uid="{62ABF933-5F27-46B7-815C-DB6A0FB97472}"/>
    <cellStyle name="Vírgula" xfId="11" builtinId="3"/>
  </cellStyles>
  <dxfs count="151">
    <dxf>
      <font>
        <color rgb="FFC00000"/>
      </font>
      <fill>
        <patternFill>
          <bgColor rgb="FFC00000"/>
        </patternFill>
      </fill>
    </dxf>
    <dxf>
      <font>
        <color rgb="FF006600"/>
      </font>
      <fill>
        <patternFill>
          <bgColor rgb="FF006600"/>
        </patternFill>
      </fill>
    </dxf>
    <dxf>
      <font>
        <b/>
        <i/>
        <color theme="6" tint="-0.499984740745262"/>
      </font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006600"/>
      </font>
      <fill>
        <patternFill>
          <bgColor rgb="FF0066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fgColor rgb="FF00FF00"/>
          <bgColor rgb="FF00FF00"/>
        </patternFill>
      </fill>
    </dxf>
    <dxf>
      <font>
        <b/>
        <i val="0"/>
      </font>
      <fill>
        <patternFill>
          <bgColor rgb="FF009999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 tint="-0.14996795556505021"/>
        <name val="Cambria"/>
        <scheme val="none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b/>
        <i/>
        <color rgb="FFFFC000"/>
      </font>
    </dxf>
    <dxf>
      <font>
        <b/>
        <i/>
        <color rgb="FFFFC000"/>
      </font>
    </dxf>
    <dxf>
      <font>
        <b/>
        <i/>
        <color rgb="FFFFC000"/>
      </font>
    </dxf>
    <dxf>
      <font>
        <b/>
        <i/>
        <color theme="0"/>
      </font>
      <fill>
        <patternFill>
          <bgColor rgb="FFC00000"/>
        </patternFill>
      </fill>
    </dxf>
    <dxf>
      <font>
        <b/>
        <i/>
        <color theme="0"/>
      </font>
      <fill>
        <patternFill>
          <bgColor rgb="FF008000"/>
        </patternFill>
      </fill>
    </dxf>
    <dxf>
      <font>
        <b/>
        <i/>
        <color rgb="FFFFC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externalLink" Target="externalLinks/externalLink4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2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3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Previsto</c:v>
          </c:tx>
          <c:marker>
            <c:symbol val="none"/>
          </c:marker>
          <c:xVal>
            <c:strRef>
              <c:f>'C. Financeiro'!$E$3:$P$3</c:f>
              <c:strCache>
                <c:ptCount val="12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</c:strCache>
            </c:strRef>
          </c:xVal>
          <c:yVal>
            <c:numRef>
              <c:f>'C. Financeiro'!$E$34:$P$34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BCF-49CB-B1B0-AC748C42D7FF}"/>
            </c:ext>
          </c:extLst>
        </c:ser>
        <c:ser>
          <c:idx val="1"/>
          <c:order val="1"/>
          <c:tx>
            <c:v>Realizado</c:v>
          </c:tx>
          <c:marker>
            <c:symbol val="none"/>
          </c:marker>
          <c:xVal>
            <c:strRef>
              <c:f>'C. Financeiro'!$E$3:$P$3</c:f>
              <c:strCache>
                <c:ptCount val="12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</c:strCache>
            </c:strRef>
          </c:xVal>
          <c:yVal>
            <c:numRef>
              <c:f>'C. Financeiro'!$E$35:$P$35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BCF-49CB-B1B0-AC748C42D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1216864"/>
        <c:axId val="1"/>
      </c:scatterChart>
      <c:valAx>
        <c:axId val="166121686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</c:scaling>
        <c:delete val="0"/>
        <c:axPos val="l"/>
        <c:majorGridlines/>
        <c:numFmt formatCode="_(\R\$* #,##0_);_(\R\$* \(#,##0\);_(\R\$* &quot;-&quot;_);_(@_)" sourceLinked="0"/>
        <c:majorTickMark val="out"/>
        <c:minorTickMark val="none"/>
        <c:tickLblPos val="nextTo"/>
        <c:crossAx val="1661216864"/>
        <c:crosses val="autoZero"/>
        <c:crossBetween val="midCat"/>
      </c:valAx>
    </c:plotArea>
    <c:legend>
      <c:legendPos val="r"/>
      <c:overlay val="0"/>
      <c:spPr>
        <a:solidFill>
          <a:schemeClr val="lt1"/>
        </a:solidFill>
        <a:ln w="9525" cap="flat" cmpd="sng" algn="ctr">
          <a:solidFill>
            <a:schemeClr val="tx1"/>
          </a:solidFill>
          <a:prstDash val="solid"/>
        </a:ln>
        <a:effectLst/>
      </c:spPr>
    </c:legend>
    <c:plotVisOnly val="1"/>
    <c:dispBlanksAs val="zero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noFill/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474" footer="0.3149606200000047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Evolução</a:t>
            </a:r>
            <a:r>
              <a:rPr lang="pt-BR" baseline="0"/>
              <a:t> de desembolsos do projeto - Ex ante</a:t>
            </a:r>
            <a:endParaRPr lang="pt-BR"/>
          </a:p>
        </c:rich>
      </c:tx>
      <c:overlay val="0"/>
    </c:title>
    <c:autoTitleDeleted val="0"/>
    <c:plotArea>
      <c:layout/>
      <c:areaChart>
        <c:grouping val="standard"/>
        <c:varyColors val="0"/>
        <c:ser>
          <c:idx val="1"/>
          <c:order val="0"/>
          <c:tx>
            <c:v>Projeto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schemeClr val="tx2">
                  <a:lumMod val="40000"/>
                  <a:lumOff val="60000"/>
                </a:schemeClr>
              </a:solidFill>
              <a:prstDash val="dash"/>
            </a:ln>
          </c:spPr>
          <c:cat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cat>
          <c:val>
            <c:numRef>
              <c:f>[5]Financeiro!$E$35:$AB$35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8-4BDF-ACB1-F4031A46E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3973872"/>
        <c:axId val="1"/>
      </c:areaChart>
      <c:scatterChart>
        <c:scatterStyle val="lineMarker"/>
        <c:varyColors val="0"/>
        <c:ser>
          <c:idx val="2"/>
          <c:order val="1"/>
          <c:tx>
            <c:v>Contrapartida</c:v>
          </c:tx>
          <c:spPr>
            <a:ln cap="rnd">
              <a:solidFill>
                <a:schemeClr val="tx2"/>
              </a:solidFill>
              <a:prstDash val="sysDash"/>
              <a:round/>
            </a:ln>
          </c:spPr>
          <c:marker>
            <c:symbol val="none"/>
          </c:marker>
          <c:xVal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xVal>
          <c:yVal>
            <c:numRef>
              <c:f>[5]Financeiro!$E$34:$AB$34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BE8-4BDF-ACB1-F4031A46E79F}"/>
            </c:ext>
          </c:extLst>
        </c:ser>
        <c:ser>
          <c:idx val="0"/>
          <c:order val="2"/>
          <c:tx>
            <c:v>PEE</c:v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xVal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xVal>
          <c:yVal>
            <c:numRef>
              <c:f>[5]Financeiro!$E$33:$AB$33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BE8-4BDF-ACB1-F4031A46E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3973872"/>
        <c:axId val="1"/>
      </c:scatterChart>
      <c:catAx>
        <c:axId val="166397387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tickLblSkip val="1"/>
        <c:noMultiLvlLbl val="1"/>
      </c:catAx>
      <c:valAx>
        <c:axId val="1"/>
        <c:scaling>
          <c:orientation val="minMax"/>
        </c:scaling>
        <c:delete val="0"/>
        <c:axPos val="l"/>
        <c:majorGridlines/>
        <c:numFmt formatCode="_(\R\$* #,##0_);_(\R\$* \(#,##0\);_(\R\$* &quot;-&quot;_);_(@_)" sourceLinked="0"/>
        <c:majorTickMark val="out"/>
        <c:minorTickMark val="none"/>
        <c:tickLblPos val="nextTo"/>
        <c:crossAx val="166397387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0"/>
  </c:chart>
  <c:spPr>
    <a:solidFill>
      <a:schemeClr val="tx2">
        <a:lumMod val="20000"/>
        <a:lumOff val="80000"/>
      </a:schemeClr>
    </a:solidFill>
  </c:spPr>
  <c:printSettings>
    <c:headerFooter/>
    <c:pageMargins b="0.78740157499999996" l="0.511811024" r="0.511811024" t="0.78740157499999996" header="0.31496062000000002" footer="0.31496062000000002"/>
    <c:pageSetup paperSize="32767" orientation="landscape"/>
  </c:printSettings>
</c:chartSpace>
</file>

<file path=xl/ctrlProps/ctrlProp1.xml><?xml version="1.0" encoding="utf-8"?>
<formControlPr xmlns="http://schemas.microsoft.com/office/spreadsheetml/2009/9/main" objectType="Drop" dropStyle="combo" dx="22" fmlaLink="$E$18" fmlaRange="Apoio!$B$25:$B$36" noThreeD="1" sel="11" val="4"/>
</file>

<file path=xl/ctrlProps/ctrlProp10.xml><?xml version="1.0" encoding="utf-8"?>
<formControlPr xmlns="http://schemas.microsoft.com/office/spreadsheetml/2009/9/main" objectType="Drop" dropLines="10" dropStyle="combo" dx="22" fmlaLink="$E$6" fmlaRange="Apoio!$AG$7:$AG$255" noThreeD="1" sel="1" val="0"/>
</file>

<file path=xl/ctrlProps/ctrlProp11.xml><?xml version="1.0" encoding="utf-8"?>
<formControlPr xmlns="http://schemas.microsoft.com/office/spreadsheetml/2009/9/main" objectType="Drop" dropLines="10" dropStyle="combo" dx="22" fmlaLink="$F$6" fmlaRange="Apoio!$AG$7:$AG$255" noThreeD="1" sel="1" val="0"/>
</file>

<file path=xl/ctrlProps/ctrlProp12.xml><?xml version="1.0" encoding="utf-8"?>
<formControlPr xmlns="http://schemas.microsoft.com/office/spreadsheetml/2009/9/main" objectType="Drop" dropLines="10" dropStyle="combo" dx="22" fmlaLink="$G$6" fmlaRange="Apoio!$AG$7:$AG$255" noThreeD="1" sel="1" val="0"/>
</file>

<file path=xl/ctrlProps/ctrlProp13.xml><?xml version="1.0" encoding="utf-8"?>
<formControlPr xmlns="http://schemas.microsoft.com/office/spreadsheetml/2009/9/main" objectType="Drop" dropLines="10" dropStyle="combo" dx="22" fmlaLink="$H$6" fmlaRange="Apoio!$AG$7:$AG$255" noThreeD="1" sel="1" val="0"/>
</file>

<file path=xl/ctrlProps/ctrlProp14.xml><?xml version="1.0" encoding="utf-8"?>
<formControlPr xmlns="http://schemas.microsoft.com/office/spreadsheetml/2009/9/main" objectType="Drop" dropLines="10" dropStyle="combo" dx="22" fmlaLink="$I$6" fmlaRange="Apoio!$AG$7:$AG$255" noThreeD="1" sel="1" val="0"/>
</file>

<file path=xl/ctrlProps/ctrlProp15.xml><?xml version="1.0" encoding="utf-8"?>
<formControlPr xmlns="http://schemas.microsoft.com/office/spreadsheetml/2009/9/main" objectType="Drop" dropLines="10" dropStyle="combo" dx="22" fmlaLink="$J$6" fmlaRange="Apoio!$AG$7:$AG$255" noThreeD="1" sel="1" val="0"/>
</file>

<file path=xl/ctrlProps/ctrlProp16.xml><?xml version="1.0" encoding="utf-8"?>
<formControlPr xmlns="http://schemas.microsoft.com/office/spreadsheetml/2009/9/main" objectType="Drop" dropLines="10" dropStyle="combo" dx="22" fmlaLink="$K$6" fmlaRange="Apoio!$AG$7:$AG$255" noThreeD="1" sel="1" val="0"/>
</file>

<file path=xl/ctrlProps/ctrlProp17.xml><?xml version="1.0" encoding="utf-8"?>
<formControlPr xmlns="http://schemas.microsoft.com/office/spreadsheetml/2009/9/main" objectType="Drop" dropLines="10" dropStyle="combo" dx="22" fmlaLink="$L$6" fmlaRange="Apoio!$AG$7:$AG$255" noThreeD="1" sel="1" val="0"/>
</file>

<file path=xl/ctrlProps/ctrlProp18.xml><?xml version="1.0" encoding="utf-8"?>
<formControlPr xmlns="http://schemas.microsoft.com/office/spreadsheetml/2009/9/main" objectType="Drop" dropLines="10" dropStyle="combo" dx="22" fmlaLink="$M$6" fmlaRange="Apoio!$AG$7:$AG$255" noThreeD="1" sel="1" val="0"/>
</file>

<file path=xl/ctrlProps/ctrlProp19.xml><?xml version="1.0" encoding="utf-8"?>
<formControlPr xmlns="http://schemas.microsoft.com/office/spreadsheetml/2009/9/main" objectType="Drop" dropLines="10" dropStyle="combo" dx="22" fmlaLink="$N$6" fmlaRange="Apoio!$AG$7:$AG$255" noThreeD="1" sel="1" val="0"/>
</file>

<file path=xl/ctrlProps/ctrlProp2.xml><?xml version="1.0" encoding="utf-8"?>
<formControlPr xmlns="http://schemas.microsoft.com/office/spreadsheetml/2009/9/main" objectType="Drop" dropLines="10" dropStyle="combo" dx="22" fmlaLink="$E$6" fmlaRange="Apoio!$AG$7:$AG$255" noThreeD="1" sel="3" val="2"/>
</file>

<file path=xl/ctrlProps/ctrlProp20.xml><?xml version="1.0" encoding="utf-8"?>
<formControlPr xmlns="http://schemas.microsoft.com/office/spreadsheetml/2009/9/main" objectType="Drop" dropLines="10" dropStyle="combo" dx="22" fmlaLink="$M$14" fmlaRange="Apoio!$B$56:$B$81" noThreeD="1" sel="24" val="16"/>
</file>

<file path=xl/ctrlProps/ctrlProp3.xml><?xml version="1.0" encoding="utf-8"?>
<formControlPr xmlns="http://schemas.microsoft.com/office/spreadsheetml/2009/9/main" objectType="Drop" dropLines="10" dropStyle="combo" dx="22" fmlaLink="$E$7" fmlaRange="Apoio!$AD$10:$AD$23" noThreeD="1" sel="13" val="4"/>
</file>

<file path=xl/ctrlProps/ctrlProp4.xml><?xml version="1.0" encoding="utf-8"?>
<formControlPr xmlns="http://schemas.microsoft.com/office/spreadsheetml/2009/9/main" objectType="Drop" dropLines="10" dropStyle="combo" dx="22" fmlaLink="$M$4" fmlaRange="Apoio!$B$13:$F$21" noThreeD="1" sel="1" val="0"/>
</file>

<file path=xl/ctrlProps/ctrlProp5.xml><?xml version="1.0" encoding="utf-8"?>
<formControlPr xmlns="http://schemas.microsoft.com/office/spreadsheetml/2009/9/main" objectType="Drop" dropLines="4" dropStyle="combo" dx="22" fmlaLink="$E$17" fmlaRange="Apoio!$B$39:$F$44" noThreeD="1" sel="3" val="2"/>
</file>

<file path=xl/ctrlProps/ctrlProp6.xml><?xml version="1.0" encoding="utf-8"?>
<formControlPr xmlns="http://schemas.microsoft.com/office/spreadsheetml/2009/9/main" objectType="Drop" dropLines="4" dropStyle="combo" dx="22" fmlaLink="$E$16" fmlaRange="Apoio!$B$7:$F$9" noThreeD="1" sel="1" val="0"/>
</file>

<file path=xl/ctrlProps/ctrlProp7.xml><?xml version="1.0" encoding="utf-8"?>
<formControlPr xmlns="http://schemas.microsoft.com/office/spreadsheetml/2009/9/main" objectType="Drop" dropLines="4" dropStyle="combo" dx="22" fmlaLink="$E$15" fmlaRange="Apoio!$B$47:$F$49" noThreeD="1" sel="1" val="0"/>
</file>

<file path=xl/ctrlProps/ctrlProp8.xml><?xml version="1.0" encoding="utf-8"?>
<formControlPr xmlns="http://schemas.microsoft.com/office/spreadsheetml/2009/9/main" objectType="Drop" dropLines="10" dropStyle="combo" dx="22" fmlaLink="$C$6" fmlaRange="Apoio!$AG$7:$AG$255" noThreeD="1" sel="1" val="0"/>
</file>

<file path=xl/ctrlProps/ctrlProp9.xml><?xml version="1.0" encoding="utf-8"?>
<formControlPr xmlns="http://schemas.microsoft.com/office/spreadsheetml/2009/9/main" objectType="Drop" dropLines="10" dropStyle="combo" dx="22" fmlaLink="$D$6" fmlaRange="Apoio!$AG$7:$AG$255" noThreeD="1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IlumBenef!A1"/><Relationship Id="rId13" Type="http://schemas.openxmlformats.org/officeDocument/2006/relationships/hyperlink" Target="#'RefrigCusto (OR&#199;)'!A1"/><Relationship Id="rId18" Type="http://schemas.openxmlformats.org/officeDocument/2006/relationships/hyperlink" Target="#OutrosBenef!A1"/><Relationship Id="rId26" Type="http://schemas.openxmlformats.org/officeDocument/2006/relationships/hyperlink" Target="#'Diagn&#243;stico (OR&#199;)'!A1"/><Relationship Id="rId3" Type="http://schemas.openxmlformats.org/officeDocument/2006/relationships/hyperlink" Target="#ContrDesemp!A1"/><Relationship Id="rId21" Type="http://schemas.openxmlformats.org/officeDocument/2006/relationships/hyperlink" Target="#Transporte!A1"/><Relationship Id="rId7" Type="http://schemas.openxmlformats.org/officeDocument/2006/relationships/hyperlink" Target="#'IlumCusto (OR&#199;)'!A1"/><Relationship Id="rId12" Type="http://schemas.openxmlformats.org/officeDocument/2006/relationships/hyperlink" Target="#MotorBenef!A1"/><Relationship Id="rId17" Type="http://schemas.openxmlformats.org/officeDocument/2006/relationships/hyperlink" Target="#'OutrosCusto (OR&#199;)'!A1"/><Relationship Id="rId25" Type="http://schemas.openxmlformats.org/officeDocument/2006/relationships/hyperlink" Target="#'Treinamento (OR&#199;)'!A1"/><Relationship Id="rId2" Type="http://schemas.openxmlformats.org/officeDocument/2006/relationships/hyperlink" Target="#RCB!A1"/><Relationship Id="rId16" Type="http://schemas.openxmlformats.org/officeDocument/2006/relationships/hyperlink" Target="#SolarBenef!A1"/><Relationship Id="rId20" Type="http://schemas.openxmlformats.org/officeDocument/2006/relationships/hyperlink" Target="#HospBenef!A1"/><Relationship Id="rId29" Type="http://schemas.openxmlformats.org/officeDocument/2006/relationships/image" Target="../media/image1.png"/><Relationship Id="rId1" Type="http://schemas.openxmlformats.org/officeDocument/2006/relationships/hyperlink" Target="#'Custo Cont&#225;bil'!A1"/><Relationship Id="rId6" Type="http://schemas.openxmlformats.org/officeDocument/2006/relationships/hyperlink" Target="#IndFinanceiro!A1"/><Relationship Id="rId11" Type="http://schemas.openxmlformats.org/officeDocument/2006/relationships/hyperlink" Target="#'MotorCusto (OR&#199;)'!A1"/><Relationship Id="rId24" Type="http://schemas.openxmlformats.org/officeDocument/2006/relationships/hyperlink" Target="#'Marketing (OR&#199;)'!A1"/><Relationship Id="rId5" Type="http://schemas.openxmlformats.org/officeDocument/2006/relationships/hyperlink" Target="#'Descarte (OR&#199;)'!A1"/><Relationship Id="rId15" Type="http://schemas.openxmlformats.org/officeDocument/2006/relationships/hyperlink" Target="#'SolarCusto (OR&#199;)'!A1"/><Relationship Id="rId23" Type="http://schemas.openxmlformats.org/officeDocument/2006/relationships/hyperlink" Target="#Financeiro!A1"/><Relationship Id="rId28" Type="http://schemas.openxmlformats.org/officeDocument/2006/relationships/hyperlink" Target="#FIBenef!A1"/><Relationship Id="rId10" Type="http://schemas.openxmlformats.org/officeDocument/2006/relationships/hyperlink" Target="#CondAmbBenef!A1"/><Relationship Id="rId19" Type="http://schemas.openxmlformats.org/officeDocument/2006/relationships/hyperlink" Target="#'HospCusto (OR&#199;)'!A1"/><Relationship Id="rId4" Type="http://schemas.openxmlformats.org/officeDocument/2006/relationships/hyperlink" Target="#'M&amp;V (OR&#199;)'!A1"/><Relationship Id="rId9" Type="http://schemas.openxmlformats.org/officeDocument/2006/relationships/hyperlink" Target="#'CondAmbCusto (OR&#199;)'!A1"/><Relationship Id="rId14" Type="http://schemas.openxmlformats.org/officeDocument/2006/relationships/hyperlink" Target="#RefrigBenef!A1"/><Relationship Id="rId22" Type="http://schemas.openxmlformats.org/officeDocument/2006/relationships/hyperlink" Target="#F&#237;sico!A1"/><Relationship Id="rId27" Type="http://schemas.openxmlformats.org/officeDocument/2006/relationships/hyperlink" Target="#'FICusto (OR&#199;)'!A1"/><Relationship Id="rId30" Type="http://schemas.openxmlformats.org/officeDocument/2006/relationships/image" Target="../media/image2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Descarte!A1"/><Relationship Id="rId1" Type="http://schemas.openxmlformats.org/officeDocument/2006/relationships/hyperlink" Target="#Apresenta&#231;&#227;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Descarte (OR&#199;)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'M&amp;V'!A1"/><Relationship Id="rId1" Type="http://schemas.openxmlformats.org/officeDocument/2006/relationships/hyperlink" Target="#Apresenta&#231;&#227;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Treinamento!A1"/><Relationship Id="rId1" Type="http://schemas.openxmlformats.org/officeDocument/2006/relationships/hyperlink" Target="#Apresenta&#231;&#227;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Treinamento (OR&#199;)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IlumCusto!A1"/><Relationship Id="rId1" Type="http://schemas.openxmlformats.org/officeDocument/2006/relationships/hyperlink" Target="#Apresenta&#231;&#227;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IlumCusto (OR&#199;)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CondAmbCusto!A1"/><Relationship Id="rId1" Type="http://schemas.openxmlformats.org/officeDocument/2006/relationships/hyperlink" Target="#Apresenta&#231;&#227;o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'CondAmbCusto (OR&#199;)'!A1"/><Relationship Id="rId1" Type="http://schemas.openxmlformats.org/officeDocument/2006/relationships/hyperlink" Target="#Apresenta&#231;&#227;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#MotorCusto!A1"/><Relationship Id="rId1" Type="http://schemas.openxmlformats.org/officeDocument/2006/relationships/hyperlink" Target="#Apresenta&#231;&#227;o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hyperlink" Target="#'MotorCusto (OR&#199;)'!A1"/><Relationship Id="rId1" Type="http://schemas.openxmlformats.org/officeDocument/2006/relationships/hyperlink" Target="#Apresenta&#231;&#227;o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hyperlink" Target="#RefrigCusto!A1"/><Relationship Id="rId1" Type="http://schemas.openxmlformats.org/officeDocument/2006/relationships/hyperlink" Target="#Apresenta&#231;&#227;o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hyperlink" Target="#'RefrigCusto (OR&#199;)'!A1"/><Relationship Id="rId1" Type="http://schemas.openxmlformats.org/officeDocument/2006/relationships/hyperlink" Target="#Apresenta&#231;&#227;o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hyperlink" Target="#SolarCusto!A1"/><Relationship Id="rId1" Type="http://schemas.openxmlformats.org/officeDocument/2006/relationships/hyperlink" Target="#Apresenta&#231;&#227;o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hyperlink" Target="#'SolarCusto (OR&#199;)'!A1"/><Relationship Id="rId1" Type="http://schemas.openxmlformats.org/officeDocument/2006/relationships/hyperlink" Target="#Apresenta&#231;&#227;o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hyperlink" Target="#HospCusto!A1"/><Relationship Id="rId1" Type="http://schemas.openxmlformats.org/officeDocument/2006/relationships/hyperlink" Target="#Apresenta&#231;&#227;o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hyperlink" Target="#'HospCusto (OR&#199;)'!A1"/><Relationship Id="rId1" Type="http://schemas.openxmlformats.org/officeDocument/2006/relationships/hyperlink" Target="#Apresenta&#231;&#227;o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hyperlink" Target="#OutrosCusto!A1"/><Relationship Id="rId1" Type="http://schemas.openxmlformats.org/officeDocument/2006/relationships/hyperlink" Target="#Apresenta&#231;&#227;o!A1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hyperlink" Target="#'OutrosCusto (OR&#199;)'!A1"/><Relationship Id="rId1" Type="http://schemas.openxmlformats.org/officeDocument/2006/relationships/hyperlink" Target="#Apresenta&#231;&#227;o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hyperlink" Target="#FICusto!A1"/><Relationship Id="rId1" Type="http://schemas.openxmlformats.org/officeDocument/2006/relationships/hyperlink" Target="#Apresenta&#231;&#227;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hyperlink" Target="#'FICusto (OR&#199;)'!A1"/><Relationship Id="rId1" Type="http://schemas.openxmlformats.org/officeDocument/2006/relationships/hyperlink" Target="#Apresenta&#231;&#227;o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hyperlink" Target="#Apresenta&#231;&#227;o!A1"/><Relationship Id="rId1" Type="http://schemas.openxmlformats.org/officeDocument/2006/relationships/chart" Target="../charts/chart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Apresenta&#231;&#227;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Diagn&#243;stico!A1"/><Relationship Id="rId1" Type="http://schemas.openxmlformats.org/officeDocument/2006/relationships/hyperlink" Target="#Apresenta&#231;&#227;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Diagn&#243;stico (OR&#199;)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arketing!A1"/><Relationship Id="rId1" Type="http://schemas.openxmlformats.org/officeDocument/2006/relationships/hyperlink" Target="#Apresenta&#231;&#227;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Marketing (OR&#199;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1178719</xdr:colOff>
      <xdr:row>33</xdr:row>
      <xdr:rowOff>0</xdr:rowOff>
    </xdr:from>
    <xdr:to>
      <xdr:col>8</xdr:col>
      <xdr:colOff>1</xdr:colOff>
      <xdr:row>37</xdr:row>
      <xdr:rowOff>11906</xdr:rowOff>
    </xdr:to>
    <xdr:sp macro="" textlink="">
      <xdr:nvSpPr>
        <xdr:cNvPr id="6" name="Retângulo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7D7499-1B8D-E236-98F9-AF5CF720572D}"/>
            </a:ext>
          </a:extLst>
        </xdr:cNvPr>
        <xdr:cNvSpPr/>
      </xdr:nvSpPr>
      <xdr:spPr bwMode="auto">
        <a:xfrm>
          <a:off x="3452813" y="5869781"/>
          <a:ext cx="1666876" cy="39290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6</xdr:col>
      <xdr:colOff>0</xdr:colOff>
      <xdr:row>35</xdr:row>
      <xdr:rowOff>9526</xdr:rowOff>
    </xdr:from>
    <xdr:to>
      <xdr:col>8</xdr:col>
      <xdr:colOff>0</xdr:colOff>
      <xdr:row>37</xdr:row>
      <xdr:rowOff>23812</xdr:rowOff>
    </xdr:to>
    <xdr:sp macro="" textlink="">
      <xdr:nvSpPr>
        <xdr:cNvPr id="7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19A1F1-751C-4AF9-8814-4F00D1A779B2}"/>
            </a:ext>
          </a:extLst>
        </xdr:cNvPr>
        <xdr:cNvSpPr/>
      </xdr:nvSpPr>
      <xdr:spPr bwMode="auto">
        <a:xfrm>
          <a:off x="3464719" y="6260307"/>
          <a:ext cx="1654969" cy="27622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13</xdr:col>
      <xdr:colOff>11905</xdr:colOff>
      <xdr:row>35</xdr:row>
      <xdr:rowOff>30959</xdr:rowOff>
    </xdr:from>
    <xdr:to>
      <xdr:col>15</xdr:col>
      <xdr:colOff>0</xdr:colOff>
      <xdr:row>37</xdr:row>
      <xdr:rowOff>23812</xdr:rowOff>
    </xdr:to>
    <xdr:sp macro="" textlink="">
      <xdr:nvSpPr>
        <xdr:cNvPr id="8" name="Retângul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40B38E-670C-0E92-8FE0-86EE9A0F54F3}"/>
            </a:ext>
          </a:extLst>
        </xdr:cNvPr>
        <xdr:cNvSpPr/>
      </xdr:nvSpPr>
      <xdr:spPr bwMode="auto">
        <a:xfrm>
          <a:off x="8465343" y="6281740"/>
          <a:ext cx="1690688" cy="254791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6</xdr:col>
      <xdr:colOff>0</xdr:colOff>
      <xdr:row>38</xdr:row>
      <xdr:rowOff>11906</xdr:rowOff>
    </xdr:from>
    <xdr:to>
      <xdr:col>7</xdr:col>
      <xdr:colOff>1333499</xdr:colOff>
      <xdr:row>40</xdr:row>
      <xdr:rowOff>11906</xdr:rowOff>
    </xdr:to>
    <xdr:sp macro="" textlink="">
      <xdr:nvSpPr>
        <xdr:cNvPr id="9" name="Retângul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9173AA-7E17-07CC-AF62-AF231993D02B}"/>
            </a:ext>
          </a:extLst>
        </xdr:cNvPr>
        <xdr:cNvSpPr/>
      </xdr:nvSpPr>
      <xdr:spPr bwMode="auto">
        <a:xfrm>
          <a:off x="3464719" y="6738937"/>
          <a:ext cx="1643061" cy="45243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13</xdr:col>
      <xdr:colOff>-1</xdr:colOff>
      <xdr:row>38</xdr:row>
      <xdr:rowOff>0</xdr:rowOff>
    </xdr:from>
    <xdr:to>
      <xdr:col>14</xdr:col>
      <xdr:colOff>1333499</xdr:colOff>
      <xdr:row>40</xdr:row>
      <xdr:rowOff>0</xdr:rowOff>
    </xdr:to>
    <xdr:sp macro="" textlink="">
      <xdr:nvSpPr>
        <xdr:cNvPr id="10" name="Retângulo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96A55B-FF77-C7EB-1F85-9A29A974417A}"/>
            </a:ext>
          </a:extLst>
        </xdr:cNvPr>
        <xdr:cNvSpPr/>
      </xdr:nvSpPr>
      <xdr:spPr bwMode="auto">
        <a:xfrm>
          <a:off x="8453437" y="6727031"/>
          <a:ext cx="1678781" cy="45243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</xdr:col>
      <xdr:colOff>178594</xdr:colOff>
      <xdr:row>48</xdr:row>
      <xdr:rowOff>485774</xdr:rowOff>
    </xdr:from>
    <xdr:to>
      <xdr:col>14</xdr:col>
      <xdr:colOff>1354931</xdr:colOff>
      <xdr:row>50</xdr:row>
      <xdr:rowOff>23812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556A32-FF80-1891-D3A6-3287C75EF63B}"/>
            </a:ext>
          </a:extLst>
        </xdr:cNvPr>
        <xdr:cNvSpPr/>
      </xdr:nvSpPr>
      <xdr:spPr bwMode="auto">
        <a:xfrm>
          <a:off x="416719" y="8939212"/>
          <a:ext cx="9736931" cy="58578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4</xdr:col>
      <xdr:colOff>238125</xdr:colOff>
      <xdr:row>40</xdr:row>
      <xdr:rowOff>33338</xdr:rowOff>
    </xdr:from>
    <xdr:to>
      <xdr:col>8</xdr:col>
      <xdr:colOff>0</xdr:colOff>
      <xdr:row>46</xdr:row>
      <xdr:rowOff>11905</xdr:rowOff>
    </xdr:to>
    <xdr:sp macro="" textlink="">
      <xdr:nvSpPr>
        <xdr:cNvPr id="12" name="Retângul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5A67E6-3B80-8400-5078-97EF6B18A98E}"/>
            </a:ext>
          </a:extLst>
        </xdr:cNvPr>
        <xdr:cNvSpPr/>
      </xdr:nvSpPr>
      <xdr:spPr bwMode="auto">
        <a:xfrm>
          <a:off x="2262188" y="7034213"/>
          <a:ext cx="2857500" cy="102631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17</xdr:col>
      <xdr:colOff>71438</xdr:colOff>
      <xdr:row>3</xdr:row>
      <xdr:rowOff>0</xdr:rowOff>
    </xdr:from>
    <xdr:to>
      <xdr:col>18</xdr:col>
      <xdr:colOff>679688</xdr:colOff>
      <xdr:row>4</xdr:row>
      <xdr:rowOff>133782</xdr:rowOff>
    </xdr:to>
    <xdr:sp macro="" textlink="">
      <xdr:nvSpPr>
        <xdr:cNvPr id="13" name="Retângulo de cantos arredondados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388470-FFC9-6E1E-A6CA-7A60DE0DA63F}"/>
            </a:ext>
          </a:extLst>
        </xdr:cNvPr>
        <xdr:cNvSpPr/>
      </xdr:nvSpPr>
      <xdr:spPr bwMode="auto">
        <a:xfrm>
          <a:off x="10525126" y="309563"/>
          <a:ext cx="1656000" cy="324282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CUSTO CONTÁBIL</a:t>
          </a:r>
        </a:p>
      </xdr:txBody>
    </xdr:sp>
    <xdr:clientData/>
  </xdr:twoCellAnchor>
  <xdr:twoCellAnchor>
    <xdr:from>
      <xdr:col>18</xdr:col>
      <xdr:colOff>821531</xdr:colOff>
      <xdr:row>3</xdr:row>
      <xdr:rowOff>2389</xdr:rowOff>
    </xdr:from>
    <xdr:to>
      <xdr:col>20</xdr:col>
      <xdr:colOff>524906</xdr:colOff>
      <xdr:row>4</xdr:row>
      <xdr:rowOff>135889</xdr:rowOff>
    </xdr:to>
    <xdr:sp macro="" textlink="">
      <xdr:nvSpPr>
        <xdr:cNvPr id="14" name="Retângulo de cantos arredondados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F2D957-2107-144B-6814-8DF7D5FAC16D}"/>
            </a:ext>
          </a:extLst>
        </xdr:cNvPr>
        <xdr:cNvSpPr/>
      </xdr:nvSpPr>
      <xdr:spPr bwMode="auto">
        <a:xfrm>
          <a:off x="12322969" y="311952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RCB</a:t>
          </a:r>
        </a:p>
      </xdr:txBody>
    </xdr:sp>
    <xdr:clientData/>
  </xdr:twoCellAnchor>
  <xdr:twoCellAnchor>
    <xdr:from>
      <xdr:col>17</xdr:col>
      <xdr:colOff>71399</xdr:colOff>
      <xdr:row>8</xdr:row>
      <xdr:rowOff>178588</xdr:rowOff>
    </xdr:from>
    <xdr:to>
      <xdr:col>18</xdr:col>
      <xdr:colOff>679649</xdr:colOff>
      <xdr:row>10</xdr:row>
      <xdr:rowOff>121870</xdr:rowOff>
    </xdr:to>
    <xdr:sp macro="" textlink="">
      <xdr:nvSpPr>
        <xdr:cNvPr id="16" name="Retângulo de cantos arredondado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3FA1D8-FE8E-C2CA-934C-94B000EE1F07}"/>
            </a:ext>
          </a:extLst>
        </xdr:cNvPr>
        <xdr:cNvSpPr/>
      </xdr:nvSpPr>
      <xdr:spPr bwMode="auto">
        <a:xfrm>
          <a:off x="10525087" y="1440651"/>
          <a:ext cx="1656000" cy="324282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M&amp;V</a:t>
          </a:r>
        </a:p>
      </xdr:txBody>
    </xdr:sp>
    <xdr:clientData/>
  </xdr:twoCellAnchor>
  <xdr:twoCellAnchor>
    <xdr:from>
      <xdr:col>18</xdr:col>
      <xdr:colOff>833401</xdr:colOff>
      <xdr:row>8</xdr:row>
      <xdr:rowOff>173817</xdr:rowOff>
    </xdr:from>
    <xdr:to>
      <xdr:col>20</xdr:col>
      <xdr:colOff>536776</xdr:colOff>
      <xdr:row>10</xdr:row>
      <xdr:rowOff>116817</xdr:rowOff>
    </xdr:to>
    <xdr:sp macro="" textlink="">
      <xdr:nvSpPr>
        <xdr:cNvPr id="17" name="Retângulo de cantos arredondados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3684DB-8A5A-B5A8-9BA6-A54C6462103D}"/>
            </a:ext>
          </a:extLst>
        </xdr:cNvPr>
        <xdr:cNvSpPr/>
      </xdr:nvSpPr>
      <xdr:spPr bwMode="auto">
        <a:xfrm>
          <a:off x="12334839" y="1435880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DESCARTE</a:t>
          </a:r>
        </a:p>
      </xdr:txBody>
    </xdr:sp>
    <xdr:clientData/>
  </xdr:twoCellAnchor>
  <xdr:twoCellAnchor>
    <xdr:from>
      <xdr:col>17</xdr:col>
      <xdr:colOff>71439</xdr:colOff>
      <xdr:row>14</xdr:row>
      <xdr:rowOff>11900</xdr:rowOff>
    </xdr:from>
    <xdr:to>
      <xdr:col>20</xdr:col>
      <xdr:colOff>527064</xdr:colOff>
      <xdr:row>15</xdr:row>
      <xdr:rowOff>145400</xdr:rowOff>
    </xdr:to>
    <xdr:sp macro="" textlink="">
      <xdr:nvSpPr>
        <xdr:cNvPr id="18" name="Retângulo de cantos arredondados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527579D-A8AC-F331-0A6D-D84E4270094B}"/>
            </a:ext>
          </a:extLst>
        </xdr:cNvPr>
        <xdr:cNvSpPr/>
      </xdr:nvSpPr>
      <xdr:spPr bwMode="auto">
        <a:xfrm>
          <a:off x="10525127" y="2416963"/>
          <a:ext cx="3456000" cy="324000"/>
        </a:xfrm>
        <a:prstGeom prst="roundRect">
          <a:avLst/>
        </a:prstGeom>
        <a:solidFill>
          <a:schemeClr val="accent3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FINANCEIROS  (BALANÇO PATRIMONIAL)</a:t>
          </a:r>
          <a:endParaRPr lang="pt-BR" sz="1100" b="1"/>
        </a:p>
      </xdr:txBody>
    </xdr:sp>
    <xdr:clientData/>
  </xdr:twoCellAnchor>
  <xdr:twoCellAnchor>
    <xdr:from>
      <xdr:col>17</xdr:col>
      <xdr:colOff>71438</xdr:colOff>
      <xdr:row>19</xdr:row>
      <xdr:rowOff>35718</xdr:rowOff>
    </xdr:from>
    <xdr:to>
      <xdr:col>18</xdr:col>
      <xdr:colOff>679688</xdr:colOff>
      <xdr:row>20</xdr:row>
      <xdr:rowOff>169218</xdr:rowOff>
    </xdr:to>
    <xdr:sp macro="" textlink="">
      <xdr:nvSpPr>
        <xdr:cNvPr id="21" name="Retângulo de cantos arredondados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5CEF6B-6BAA-8FED-5A55-EAAA78214D94}"/>
            </a:ext>
          </a:extLst>
        </xdr:cNvPr>
        <xdr:cNvSpPr/>
      </xdr:nvSpPr>
      <xdr:spPr bwMode="auto">
        <a:xfrm>
          <a:off x="10525126" y="282178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833401</xdr:colOff>
      <xdr:row>19</xdr:row>
      <xdr:rowOff>35719</xdr:rowOff>
    </xdr:from>
    <xdr:to>
      <xdr:col>20</xdr:col>
      <xdr:colOff>536776</xdr:colOff>
      <xdr:row>20</xdr:row>
      <xdr:rowOff>169219</xdr:rowOff>
    </xdr:to>
    <xdr:sp macro="" textlink="">
      <xdr:nvSpPr>
        <xdr:cNvPr id="22" name="Retângulo de cantos arredondados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E6A4EDB-E17B-5F9A-5776-1B15132DDAFF}"/>
            </a:ext>
          </a:extLst>
        </xdr:cNvPr>
        <xdr:cNvSpPr/>
      </xdr:nvSpPr>
      <xdr:spPr bwMode="auto">
        <a:xfrm>
          <a:off x="12334839" y="282178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83344</xdr:colOff>
      <xdr:row>22</xdr:row>
      <xdr:rowOff>35718</xdr:rowOff>
    </xdr:from>
    <xdr:to>
      <xdr:col>18</xdr:col>
      <xdr:colOff>691594</xdr:colOff>
      <xdr:row>23</xdr:row>
      <xdr:rowOff>169218</xdr:rowOff>
    </xdr:to>
    <xdr:sp macro="" textlink="">
      <xdr:nvSpPr>
        <xdr:cNvPr id="23" name="Retângulo de cantos arredondados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00EE46D-1CFF-B863-3E7E-972073E3DD5E}"/>
            </a:ext>
          </a:extLst>
        </xdr:cNvPr>
        <xdr:cNvSpPr/>
      </xdr:nvSpPr>
      <xdr:spPr bwMode="auto">
        <a:xfrm>
          <a:off x="10537032" y="339328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845307</xdr:colOff>
      <xdr:row>22</xdr:row>
      <xdr:rowOff>35719</xdr:rowOff>
    </xdr:from>
    <xdr:to>
      <xdr:col>20</xdr:col>
      <xdr:colOff>548682</xdr:colOff>
      <xdr:row>23</xdr:row>
      <xdr:rowOff>169219</xdr:rowOff>
    </xdr:to>
    <xdr:sp macro="" textlink="">
      <xdr:nvSpPr>
        <xdr:cNvPr id="24" name="Retângulo de cantos arredondados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D3E2779-42C1-75B4-EE26-414DA13FFEA3}"/>
            </a:ext>
          </a:extLst>
        </xdr:cNvPr>
        <xdr:cNvSpPr/>
      </xdr:nvSpPr>
      <xdr:spPr bwMode="auto">
        <a:xfrm>
          <a:off x="12346745" y="339328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83344</xdr:colOff>
      <xdr:row>25</xdr:row>
      <xdr:rowOff>59504</xdr:rowOff>
    </xdr:from>
    <xdr:to>
      <xdr:col>18</xdr:col>
      <xdr:colOff>691594</xdr:colOff>
      <xdr:row>28</xdr:row>
      <xdr:rowOff>121567</xdr:rowOff>
    </xdr:to>
    <xdr:sp macro="" textlink="">
      <xdr:nvSpPr>
        <xdr:cNvPr id="25" name="Retângulo de cantos arredondados 2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7FD1165-9F91-490A-ED85-ED6E6B6330AD}"/>
            </a:ext>
          </a:extLst>
        </xdr:cNvPr>
        <xdr:cNvSpPr/>
      </xdr:nvSpPr>
      <xdr:spPr bwMode="auto">
        <a:xfrm>
          <a:off x="10537032" y="4750567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845307</xdr:colOff>
      <xdr:row>25</xdr:row>
      <xdr:rowOff>59505</xdr:rowOff>
    </xdr:from>
    <xdr:to>
      <xdr:col>20</xdr:col>
      <xdr:colOff>548682</xdr:colOff>
      <xdr:row>28</xdr:row>
      <xdr:rowOff>121568</xdr:rowOff>
    </xdr:to>
    <xdr:sp macro="" textlink="">
      <xdr:nvSpPr>
        <xdr:cNvPr id="26" name="Retângulo de cantos arredondados 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F754FC4-B3F7-1ABF-251C-B081E42E2E72}"/>
            </a:ext>
          </a:extLst>
        </xdr:cNvPr>
        <xdr:cNvSpPr/>
      </xdr:nvSpPr>
      <xdr:spPr bwMode="auto">
        <a:xfrm>
          <a:off x="12346745" y="4750568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59530</xdr:colOff>
      <xdr:row>30</xdr:row>
      <xdr:rowOff>11880</xdr:rowOff>
    </xdr:from>
    <xdr:to>
      <xdr:col>18</xdr:col>
      <xdr:colOff>667780</xdr:colOff>
      <xdr:row>31</xdr:row>
      <xdr:rowOff>14411</xdr:rowOff>
    </xdr:to>
    <xdr:sp macro="" textlink="">
      <xdr:nvSpPr>
        <xdr:cNvPr id="27" name="Retângulo de cantos arredondados 2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1EF306F-909C-4150-E4C3-7E93366955CA}"/>
            </a:ext>
          </a:extLst>
        </xdr:cNvPr>
        <xdr:cNvSpPr/>
      </xdr:nvSpPr>
      <xdr:spPr bwMode="auto">
        <a:xfrm>
          <a:off x="10513218" y="5357786"/>
          <a:ext cx="1656000" cy="324000"/>
        </a:xfrm>
        <a:prstGeom prst="roundRect">
          <a:avLst/>
        </a:prstGeom>
        <a:solidFill>
          <a:schemeClr val="accent3">
            <a:lumMod val="5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</a:t>
          </a:r>
          <a:r>
            <a:rPr lang="pt-BR" sz="1100" b="1" baseline="0"/>
            <a:t>S </a:t>
          </a:r>
          <a:r>
            <a:rPr lang="pt-BR" sz="1100" b="1"/>
            <a:t>DE CUSTOS</a:t>
          </a:r>
        </a:p>
      </xdr:txBody>
    </xdr:sp>
    <xdr:clientData/>
  </xdr:twoCellAnchor>
  <xdr:twoCellAnchor>
    <xdr:from>
      <xdr:col>18</xdr:col>
      <xdr:colOff>821493</xdr:colOff>
      <xdr:row>30</xdr:row>
      <xdr:rowOff>11882</xdr:rowOff>
    </xdr:from>
    <xdr:to>
      <xdr:col>20</xdr:col>
      <xdr:colOff>524868</xdr:colOff>
      <xdr:row>31</xdr:row>
      <xdr:rowOff>14413</xdr:rowOff>
    </xdr:to>
    <xdr:sp macro="" textlink="">
      <xdr:nvSpPr>
        <xdr:cNvPr id="28" name="Retângulo de cantos arredondados 2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70403B6-5A23-1CB6-1E6E-002BC7FE806E}"/>
            </a:ext>
          </a:extLst>
        </xdr:cNvPr>
        <xdr:cNvSpPr/>
      </xdr:nvSpPr>
      <xdr:spPr bwMode="auto">
        <a:xfrm>
          <a:off x="12322931" y="5357788"/>
          <a:ext cx="1656000" cy="324000"/>
        </a:xfrm>
        <a:prstGeom prst="roundRect">
          <a:avLst/>
        </a:prstGeom>
        <a:solidFill>
          <a:schemeClr val="accent3">
            <a:lumMod val="5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59530</xdr:colOff>
      <xdr:row>31</xdr:row>
      <xdr:rowOff>290481</xdr:rowOff>
    </xdr:from>
    <xdr:to>
      <xdr:col>18</xdr:col>
      <xdr:colOff>667780</xdr:colOff>
      <xdr:row>34</xdr:row>
      <xdr:rowOff>42981</xdr:rowOff>
    </xdr:to>
    <xdr:sp macro="" textlink="">
      <xdr:nvSpPr>
        <xdr:cNvPr id="29" name="Retângulo de cantos arredondados 2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A723036-4103-A889-D938-18580B83644D}"/>
            </a:ext>
          </a:extLst>
        </xdr:cNvPr>
        <xdr:cNvSpPr/>
      </xdr:nvSpPr>
      <xdr:spPr bwMode="auto">
        <a:xfrm>
          <a:off x="10513218" y="5957856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821493</xdr:colOff>
      <xdr:row>31</xdr:row>
      <xdr:rowOff>290482</xdr:rowOff>
    </xdr:from>
    <xdr:to>
      <xdr:col>20</xdr:col>
      <xdr:colOff>524868</xdr:colOff>
      <xdr:row>34</xdr:row>
      <xdr:rowOff>42982</xdr:rowOff>
    </xdr:to>
    <xdr:sp macro="" textlink="">
      <xdr:nvSpPr>
        <xdr:cNvPr id="30" name="Retângulo de cantos arredondados 2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00FCA20-2074-77DF-2125-EBC7254D7436}"/>
            </a:ext>
          </a:extLst>
        </xdr:cNvPr>
        <xdr:cNvSpPr/>
      </xdr:nvSpPr>
      <xdr:spPr bwMode="auto">
        <a:xfrm>
          <a:off x="12322931" y="5957857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71436</xdr:colOff>
      <xdr:row>39</xdr:row>
      <xdr:rowOff>226181</xdr:rowOff>
    </xdr:from>
    <xdr:to>
      <xdr:col>18</xdr:col>
      <xdr:colOff>679686</xdr:colOff>
      <xdr:row>42</xdr:row>
      <xdr:rowOff>109650</xdr:rowOff>
    </xdr:to>
    <xdr:sp macro="" textlink="">
      <xdr:nvSpPr>
        <xdr:cNvPr id="31" name="Retângulo de cantos arredondados 3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58F1B59-D203-B00F-7653-1E51FE8E32EB}"/>
            </a:ext>
          </a:extLst>
        </xdr:cNvPr>
        <xdr:cNvSpPr/>
      </xdr:nvSpPr>
      <xdr:spPr bwMode="auto">
        <a:xfrm>
          <a:off x="10525124" y="717943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833399</xdr:colOff>
      <xdr:row>39</xdr:row>
      <xdr:rowOff>226182</xdr:rowOff>
    </xdr:from>
    <xdr:to>
      <xdr:col>20</xdr:col>
      <xdr:colOff>536774</xdr:colOff>
      <xdr:row>42</xdr:row>
      <xdr:rowOff>109651</xdr:rowOff>
    </xdr:to>
    <xdr:sp macro="" textlink="">
      <xdr:nvSpPr>
        <xdr:cNvPr id="32" name="Retângulo de cantos arredondados 3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A6371393-0EE3-F60C-DE33-A13090CB2686}"/>
            </a:ext>
          </a:extLst>
        </xdr:cNvPr>
        <xdr:cNvSpPr/>
      </xdr:nvSpPr>
      <xdr:spPr bwMode="auto">
        <a:xfrm>
          <a:off x="12334837" y="717943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71436</xdr:colOff>
      <xdr:row>36</xdr:row>
      <xdr:rowOff>154744</xdr:rowOff>
    </xdr:from>
    <xdr:to>
      <xdr:col>18</xdr:col>
      <xdr:colOff>679686</xdr:colOff>
      <xdr:row>38</xdr:row>
      <xdr:rowOff>216807</xdr:rowOff>
    </xdr:to>
    <xdr:sp macro="" textlink="">
      <xdr:nvSpPr>
        <xdr:cNvPr id="33" name="Retângulo de cantos arredondados 3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F0E9207-F33C-5F8B-7A52-A34B348E3714}"/>
            </a:ext>
          </a:extLst>
        </xdr:cNvPr>
        <xdr:cNvSpPr/>
      </xdr:nvSpPr>
      <xdr:spPr bwMode="auto">
        <a:xfrm>
          <a:off x="10525124" y="6619838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833399</xdr:colOff>
      <xdr:row>36</xdr:row>
      <xdr:rowOff>154745</xdr:rowOff>
    </xdr:from>
    <xdr:to>
      <xdr:col>20</xdr:col>
      <xdr:colOff>536774</xdr:colOff>
      <xdr:row>38</xdr:row>
      <xdr:rowOff>216808</xdr:rowOff>
    </xdr:to>
    <xdr:sp macro="" textlink="">
      <xdr:nvSpPr>
        <xdr:cNvPr id="34" name="Retângulo de cantos arredondados 3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B16AEFF-6147-CD8F-8E18-E562AA2A23C0}"/>
            </a:ext>
          </a:extLst>
        </xdr:cNvPr>
        <xdr:cNvSpPr/>
      </xdr:nvSpPr>
      <xdr:spPr bwMode="auto">
        <a:xfrm>
          <a:off x="12334837" y="6619839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69055</xdr:colOff>
      <xdr:row>4</xdr:row>
      <xdr:rowOff>178595</xdr:rowOff>
    </xdr:from>
    <xdr:to>
      <xdr:col>18</xdr:col>
      <xdr:colOff>677305</xdr:colOff>
      <xdr:row>6</xdr:row>
      <xdr:rowOff>121595</xdr:rowOff>
    </xdr:to>
    <xdr:sp macro="" textlink="">
      <xdr:nvSpPr>
        <xdr:cNvPr id="36" name="Retângulo de cantos arredondados 3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A00194FC-FA6C-928A-C18F-B5F2C656D9AE}"/>
            </a:ext>
          </a:extLst>
        </xdr:cNvPr>
        <xdr:cNvSpPr/>
      </xdr:nvSpPr>
      <xdr:spPr bwMode="auto">
        <a:xfrm>
          <a:off x="10522743" y="678658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TRANSPORTE</a:t>
          </a:r>
        </a:p>
      </xdr:txBody>
    </xdr:sp>
    <xdr:clientData/>
  </xdr:twoCellAnchor>
  <xdr:twoCellAnchor>
    <xdr:from>
      <xdr:col>17</xdr:col>
      <xdr:colOff>69056</xdr:colOff>
      <xdr:row>10</xdr:row>
      <xdr:rowOff>178588</xdr:rowOff>
    </xdr:from>
    <xdr:to>
      <xdr:col>18</xdr:col>
      <xdr:colOff>677306</xdr:colOff>
      <xdr:row>12</xdr:row>
      <xdr:rowOff>121588</xdr:rowOff>
    </xdr:to>
    <xdr:sp macro="" textlink="">
      <xdr:nvSpPr>
        <xdr:cNvPr id="37" name="Retângulo de cantos arredondados 3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F44743F6-7E7C-0CF4-6D2B-892E0FCF7F0F}"/>
            </a:ext>
          </a:extLst>
        </xdr:cNvPr>
        <xdr:cNvSpPr/>
      </xdr:nvSpPr>
      <xdr:spPr bwMode="auto">
        <a:xfrm>
          <a:off x="10522744" y="18216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CRONOGRAMA FÍSICO</a:t>
          </a:r>
        </a:p>
      </xdr:txBody>
    </xdr:sp>
    <xdr:clientData/>
  </xdr:twoCellAnchor>
  <xdr:twoCellAnchor>
    <xdr:from>
      <xdr:col>18</xdr:col>
      <xdr:colOff>807244</xdr:colOff>
      <xdr:row>10</xdr:row>
      <xdr:rowOff>178588</xdr:rowOff>
    </xdr:from>
    <xdr:to>
      <xdr:col>20</xdr:col>
      <xdr:colOff>510619</xdr:colOff>
      <xdr:row>12</xdr:row>
      <xdr:rowOff>121588</xdr:rowOff>
    </xdr:to>
    <xdr:sp macro="" textlink="">
      <xdr:nvSpPr>
        <xdr:cNvPr id="38" name="Retângulo de cantos arredondados 3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6A9D8F3E-E704-919C-52F8-45A9EFCD0F61}"/>
            </a:ext>
          </a:extLst>
        </xdr:cNvPr>
        <xdr:cNvSpPr/>
      </xdr:nvSpPr>
      <xdr:spPr bwMode="auto">
        <a:xfrm>
          <a:off x="12308682" y="18216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CRONOGRAMA</a:t>
          </a:r>
          <a:r>
            <a:rPr lang="pt-BR" sz="1050" b="1" baseline="0"/>
            <a:t> FINANCEIRO</a:t>
          </a:r>
          <a:endParaRPr lang="pt-BR" sz="1050" b="1"/>
        </a:p>
      </xdr:txBody>
    </xdr:sp>
    <xdr:clientData/>
  </xdr:twoCellAnchor>
  <xdr:twoCellAnchor>
    <xdr:from>
      <xdr:col>12</xdr:col>
      <xdr:colOff>1178719</xdr:colOff>
      <xdr:row>33</xdr:row>
      <xdr:rowOff>0</xdr:rowOff>
    </xdr:from>
    <xdr:to>
      <xdr:col>15</xdr:col>
      <xdr:colOff>1</xdr:colOff>
      <xdr:row>37</xdr:row>
      <xdr:rowOff>11906</xdr:rowOff>
    </xdr:to>
    <xdr:sp macro="" textlink="">
      <xdr:nvSpPr>
        <xdr:cNvPr id="35" name="Retângulo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0E7FAF-2E5E-73B8-9177-27551C505726}"/>
            </a:ext>
          </a:extLst>
        </xdr:cNvPr>
        <xdr:cNvSpPr/>
      </xdr:nvSpPr>
      <xdr:spPr bwMode="auto">
        <a:xfrm>
          <a:off x="3452813" y="5869781"/>
          <a:ext cx="1666876" cy="39290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11</xdr:col>
      <xdr:colOff>1259681</xdr:colOff>
      <xdr:row>40</xdr:row>
      <xdr:rowOff>30956</xdr:rowOff>
    </xdr:from>
    <xdr:to>
      <xdr:col>15</xdr:col>
      <xdr:colOff>0</xdr:colOff>
      <xdr:row>46</xdr:row>
      <xdr:rowOff>9523</xdr:rowOff>
    </xdr:to>
    <xdr:sp macro="" textlink="">
      <xdr:nvSpPr>
        <xdr:cNvPr id="39" name="Retângulo 3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ED169B-19E6-5596-9290-A3006974E3D9}"/>
            </a:ext>
          </a:extLst>
        </xdr:cNvPr>
        <xdr:cNvSpPr/>
      </xdr:nvSpPr>
      <xdr:spPr bwMode="auto">
        <a:xfrm>
          <a:off x="7522369" y="7031831"/>
          <a:ext cx="2633662" cy="102631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17</xdr:col>
      <xdr:colOff>83342</xdr:colOff>
      <xdr:row>6</xdr:row>
      <xdr:rowOff>173831</xdr:rowOff>
    </xdr:from>
    <xdr:to>
      <xdr:col>18</xdr:col>
      <xdr:colOff>691592</xdr:colOff>
      <xdr:row>8</xdr:row>
      <xdr:rowOff>116831</xdr:rowOff>
    </xdr:to>
    <xdr:sp macro="" textlink="">
      <xdr:nvSpPr>
        <xdr:cNvPr id="40" name="Retângulo de cantos arredondados 39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D1397533-0EBE-9578-84E8-B159E7491353}"/>
            </a:ext>
          </a:extLst>
        </xdr:cNvPr>
        <xdr:cNvSpPr/>
      </xdr:nvSpPr>
      <xdr:spPr bwMode="auto">
        <a:xfrm>
          <a:off x="10537030" y="1054894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</a:t>
          </a:r>
          <a:r>
            <a:rPr lang="pt-BR" sz="1100" b="1" baseline="0"/>
            <a:t> MARKETING</a:t>
          </a:r>
          <a:endParaRPr lang="pt-BR" sz="1100" b="1"/>
        </a:p>
      </xdr:txBody>
    </xdr:sp>
    <xdr:clientData/>
  </xdr:twoCellAnchor>
  <xdr:twoCellAnchor>
    <xdr:from>
      <xdr:col>18</xdr:col>
      <xdr:colOff>845305</xdr:colOff>
      <xdr:row>6</xdr:row>
      <xdr:rowOff>166688</xdr:rowOff>
    </xdr:from>
    <xdr:to>
      <xdr:col>20</xdr:col>
      <xdr:colOff>548680</xdr:colOff>
      <xdr:row>8</xdr:row>
      <xdr:rowOff>109688</xdr:rowOff>
    </xdr:to>
    <xdr:sp macro="" textlink="">
      <xdr:nvSpPr>
        <xdr:cNvPr id="41" name="Retângulo de cantos arredondados 40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30A44A3A-3C6D-60D4-F780-C096F1287164}"/>
            </a:ext>
          </a:extLst>
        </xdr:cNvPr>
        <xdr:cNvSpPr/>
      </xdr:nvSpPr>
      <xdr:spPr bwMode="auto">
        <a:xfrm>
          <a:off x="12346743" y="10477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TREINAMENTO</a:t>
          </a:r>
        </a:p>
      </xdr:txBody>
    </xdr:sp>
    <xdr:clientData/>
  </xdr:twoCellAnchor>
  <xdr:twoCellAnchor>
    <xdr:from>
      <xdr:col>18</xdr:col>
      <xdr:colOff>833474</xdr:colOff>
      <xdr:row>4</xdr:row>
      <xdr:rowOff>173831</xdr:rowOff>
    </xdr:from>
    <xdr:to>
      <xdr:col>20</xdr:col>
      <xdr:colOff>536849</xdr:colOff>
      <xdr:row>6</xdr:row>
      <xdr:rowOff>116831</xdr:rowOff>
    </xdr:to>
    <xdr:sp macro="" textlink="">
      <xdr:nvSpPr>
        <xdr:cNvPr id="42" name="Retângulo de cantos arredondados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E3785AE3-AB08-BCD0-F168-398B2E3FE458}"/>
            </a:ext>
          </a:extLst>
        </xdr:cNvPr>
        <xdr:cNvSpPr/>
      </xdr:nvSpPr>
      <xdr:spPr bwMode="auto">
        <a:xfrm>
          <a:off x="12334912" y="673894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ELABORAÇÃO</a:t>
          </a:r>
          <a:r>
            <a:rPr lang="pt-BR" sz="1050" b="1" baseline="0"/>
            <a:t> DO PROJETO</a:t>
          </a:r>
        </a:p>
      </xdr:txBody>
    </xdr:sp>
    <xdr:clientData/>
  </xdr:twoCellAnchor>
  <xdr:twoCellAnchor>
    <xdr:from>
      <xdr:col>17</xdr:col>
      <xdr:colOff>47623</xdr:colOff>
      <xdr:row>43</xdr:row>
      <xdr:rowOff>35704</xdr:rowOff>
    </xdr:from>
    <xdr:to>
      <xdr:col>18</xdr:col>
      <xdr:colOff>655873</xdr:colOff>
      <xdr:row>45</xdr:row>
      <xdr:rowOff>181111</xdr:rowOff>
    </xdr:to>
    <xdr:sp macro="" textlink="">
      <xdr:nvSpPr>
        <xdr:cNvPr id="43" name="Retângulo de cantos arredondados 4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55076945-AE43-4FBE-A0FA-F2EFB2CED8E6}"/>
            </a:ext>
          </a:extLst>
        </xdr:cNvPr>
        <xdr:cNvSpPr/>
      </xdr:nvSpPr>
      <xdr:spPr bwMode="auto">
        <a:xfrm>
          <a:off x="10501311" y="7739048"/>
          <a:ext cx="1656000" cy="359719"/>
        </a:xfrm>
        <a:prstGeom prst="roundRect">
          <a:avLst/>
        </a:prstGeom>
        <a:solidFill>
          <a:srgbClr val="003300"/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809586</xdr:colOff>
      <xdr:row>43</xdr:row>
      <xdr:rowOff>35705</xdr:rowOff>
    </xdr:from>
    <xdr:to>
      <xdr:col>20</xdr:col>
      <xdr:colOff>512961</xdr:colOff>
      <xdr:row>45</xdr:row>
      <xdr:rowOff>181112</xdr:rowOff>
    </xdr:to>
    <xdr:sp macro="" textlink="">
      <xdr:nvSpPr>
        <xdr:cNvPr id="44" name="Retângulo de cantos arredondados 43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D9861A6F-1EB4-CD07-577C-DBF28F25D7CB}"/>
            </a:ext>
          </a:extLst>
        </xdr:cNvPr>
        <xdr:cNvSpPr/>
      </xdr:nvSpPr>
      <xdr:spPr bwMode="auto">
        <a:xfrm>
          <a:off x="12311024" y="7739049"/>
          <a:ext cx="1656000" cy="359719"/>
        </a:xfrm>
        <a:prstGeom prst="roundRect">
          <a:avLst/>
        </a:prstGeom>
        <a:solidFill>
          <a:srgbClr val="003300"/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59532</xdr:colOff>
      <xdr:row>16</xdr:row>
      <xdr:rowOff>11902</xdr:rowOff>
    </xdr:from>
    <xdr:to>
      <xdr:col>20</xdr:col>
      <xdr:colOff>515157</xdr:colOff>
      <xdr:row>17</xdr:row>
      <xdr:rowOff>145402</xdr:rowOff>
    </xdr:to>
    <xdr:sp macro="" textlink="">
      <xdr:nvSpPr>
        <xdr:cNvPr id="45" name="Retângulo de cantos arredondados 4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F76A3F-FACB-BF59-7286-E38CA3AD1D04}"/>
            </a:ext>
          </a:extLst>
        </xdr:cNvPr>
        <xdr:cNvSpPr/>
      </xdr:nvSpPr>
      <xdr:spPr bwMode="auto">
        <a:xfrm>
          <a:off x="10513220" y="2797965"/>
          <a:ext cx="3456000" cy="324000"/>
        </a:xfrm>
        <a:prstGeom prst="roundRect">
          <a:avLst/>
        </a:prstGeom>
        <a:solidFill>
          <a:schemeClr val="accent3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CONTRATO DE DESEMPENHO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17</xdr:row>
          <xdr:rowOff>0</xdr:rowOff>
        </xdr:from>
        <xdr:to>
          <xdr:col>7</xdr:col>
          <xdr:colOff>1266825</xdr:colOff>
          <xdr:row>18</xdr:row>
          <xdr:rowOff>9525</xdr:rowOff>
        </xdr:to>
        <xdr:sp macro="" textlink="">
          <xdr:nvSpPr>
            <xdr:cNvPr id="30721" name="Drop Down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0</xdr:rowOff>
        </xdr:from>
        <xdr:to>
          <xdr:col>7</xdr:col>
          <xdr:colOff>952500</xdr:colOff>
          <xdr:row>6</xdr:row>
          <xdr:rowOff>9525</xdr:rowOff>
        </xdr:to>
        <xdr:sp macro="" textlink="">
          <xdr:nvSpPr>
            <xdr:cNvPr id="30722" name="Drop Down 2" hidden="1">
              <a:extLst>
                <a:ext uri="{63B3BB69-23CF-44E3-9099-C40C66FF867C}">
                  <a14:compatExt spid="_x0000_s30722"/>
                </a:ext>
                <a:ext uri="{FF2B5EF4-FFF2-40B4-BE49-F238E27FC236}">
                  <a16:creationId xmlns:a16="http://schemas.microsoft.com/office/drawing/2014/main" id="{00000000-0008-0000-0000-00000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0</xdr:rowOff>
        </xdr:from>
        <xdr:to>
          <xdr:col>6</xdr:col>
          <xdr:colOff>9525</xdr:colOff>
          <xdr:row>7</xdr:row>
          <xdr:rowOff>9525</xdr:rowOff>
        </xdr:to>
        <xdr:sp macro="" textlink="">
          <xdr:nvSpPr>
            <xdr:cNvPr id="30723" name="Drop Down 3" hidden="1">
              <a:extLst>
                <a:ext uri="{63B3BB69-23CF-44E3-9099-C40C66FF867C}">
                  <a14:compatExt spid="_x0000_s30723"/>
                </a:ext>
                <a:ext uri="{FF2B5EF4-FFF2-40B4-BE49-F238E27FC236}">
                  <a16:creationId xmlns:a16="http://schemas.microsoft.com/office/drawing/2014/main" id="{00000000-0008-0000-0000-00000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1209675</xdr:colOff>
          <xdr:row>2</xdr:row>
          <xdr:rowOff>180975</xdr:rowOff>
        </xdr:from>
        <xdr:to>
          <xdr:col>14</xdr:col>
          <xdr:colOff>1371600</xdr:colOff>
          <xdr:row>4</xdr:row>
          <xdr:rowOff>0</xdr:rowOff>
        </xdr:to>
        <xdr:sp macro="" textlink="">
          <xdr:nvSpPr>
            <xdr:cNvPr id="31350" name="Drop Down 630" hidden="1">
              <a:extLst>
                <a:ext uri="{63B3BB69-23CF-44E3-9099-C40C66FF867C}">
                  <a14:compatExt spid="_x0000_s31350"/>
                </a:ext>
                <a:ext uri="{FF2B5EF4-FFF2-40B4-BE49-F238E27FC236}">
                  <a16:creationId xmlns:a16="http://schemas.microsoft.com/office/drawing/2014/main" id="{00000000-0008-0000-0000-000076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180975</xdr:rowOff>
        </xdr:from>
        <xdr:to>
          <xdr:col>7</xdr:col>
          <xdr:colOff>1266825</xdr:colOff>
          <xdr:row>17</xdr:row>
          <xdr:rowOff>0</xdr:rowOff>
        </xdr:to>
        <xdr:sp macro="" textlink="">
          <xdr:nvSpPr>
            <xdr:cNvPr id="31362" name="Drop Down 642" hidden="1">
              <a:extLst>
                <a:ext uri="{63B3BB69-23CF-44E3-9099-C40C66FF867C}">
                  <a14:compatExt spid="_x0000_s31362"/>
                </a:ext>
                <a:ext uri="{FF2B5EF4-FFF2-40B4-BE49-F238E27FC236}">
                  <a16:creationId xmlns:a16="http://schemas.microsoft.com/office/drawing/2014/main" id="{00000000-0008-0000-0000-000082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0</xdr:rowOff>
        </xdr:from>
        <xdr:to>
          <xdr:col>7</xdr:col>
          <xdr:colOff>1266825</xdr:colOff>
          <xdr:row>16</xdr:row>
          <xdr:rowOff>9525</xdr:rowOff>
        </xdr:to>
        <xdr:sp macro="" textlink="">
          <xdr:nvSpPr>
            <xdr:cNvPr id="31465" name="Drop Down 745" hidden="1">
              <a:extLst>
                <a:ext uri="{63B3BB69-23CF-44E3-9099-C40C66FF867C}">
                  <a14:compatExt spid="_x0000_s31465"/>
                </a:ext>
                <a:ext uri="{FF2B5EF4-FFF2-40B4-BE49-F238E27FC236}">
                  <a16:creationId xmlns:a16="http://schemas.microsoft.com/office/drawing/2014/main" id="{00000000-0008-0000-0000-0000E9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14</xdr:row>
          <xdr:rowOff>0</xdr:rowOff>
        </xdr:from>
        <xdr:to>
          <xdr:col>7</xdr:col>
          <xdr:colOff>1266825</xdr:colOff>
          <xdr:row>15</xdr:row>
          <xdr:rowOff>9525</xdr:rowOff>
        </xdr:to>
        <xdr:sp macro="" textlink="">
          <xdr:nvSpPr>
            <xdr:cNvPr id="31466" name="Drop Down 746" hidden="1">
              <a:extLst>
                <a:ext uri="{63B3BB69-23CF-44E3-9099-C40C66FF867C}">
                  <a14:compatExt spid="_x0000_s31466"/>
                </a:ext>
                <a:ext uri="{FF2B5EF4-FFF2-40B4-BE49-F238E27FC236}">
                  <a16:creationId xmlns:a16="http://schemas.microsoft.com/office/drawing/2014/main" id="{00000000-0008-0000-0000-0000EA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12</xdr:col>
      <xdr:colOff>895350</xdr:colOff>
      <xdr:row>22</xdr:row>
      <xdr:rowOff>122003</xdr:rowOff>
    </xdr:from>
    <xdr:to>
      <xdr:col>14</xdr:col>
      <xdr:colOff>1400175</xdr:colOff>
      <xdr:row>24</xdr:row>
      <xdr:rowOff>178150</xdr:rowOff>
    </xdr:to>
    <xdr:pic>
      <xdr:nvPicPr>
        <xdr:cNvPr id="31507" name="Imagem 2">
          <a:extLst>
            <a:ext uri="{FF2B5EF4-FFF2-40B4-BE49-F238E27FC236}">
              <a16:creationId xmlns:a16="http://schemas.microsoft.com/office/drawing/2014/main" id="{F0191D33-7A2B-C380-96FA-4EBCE323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79466" y="4210783"/>
          <a:ext cx="1759337" cy="427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731799</xdr:colOff>
      <xdr:row>16</xdr:row>
      <xdr:rowOff>0</xdr:rowOff>
    </xdr:from>
    <xdr:to>
      <xdr:col>15</xdr:col>
      <xdr:colOff>134458</xdr:colOff>
      <xdr:row>21</xdr:row>
      <xdr:rowOff>33815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1762DEB-3391-46A4-B930-7CE9985E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915" y="2973659"/>
          <a:ext cx="2062689" cy="963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104775</xdr:rowOff>
    </xdr:from>
    <xdr:to>
      <xdr:col>1</xdr:col>
      <xdr:colOff>1238250</xdr:colOff>
      <xdr:row>2</xdr:row>
      <xdr:rowOff>104775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0B338B-C689-CB4A-9C82-6E216BCB2555}"/>
            </a:ext>
          </a:extLst>
        </xdr:cNvPr>
        <xdr:cNvSpPr/>
      </xdr:nvSpPr>
      <xdr:spPr bwMode="auto">
        <a:xfrm flipH="1">
          <a:off x="257175" y="29527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9525</xdr:rowOff>
        </xdr:from>
        <xdr:to>
          <xdr:col>2</xdr:col>
          <xdr:colOff>1476375</xdr:colOff>
          <xdr:row>5</xdr:row>
          <xdr:rowOff>219075</xdr:rowOff>
        </xdr:to>
        <xdr:sp macro="" textlink="">
          <xdr:nvSpPr>
            <xdr:cNvPr id="121857" name="Drop Down 1" hidden="1">
              <a:extLst>
                <a:ext uri="{63B3BB69-23CF-44E3-9099-C40C66FF867C}">
                  <a14:compatExt spid="_x0000_s121857"/>
                </a:ext>
                <a:ext uri="{FF2B5EF4-FFF2-40B4-BE49-F238E27FC236}">
                  <a16:creationId xmlns:a16="http://schemas.microsoft.com/office/drawing/2014/main" id="{00000000-0008-0000-0A00-000001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9525</xdr:rowOff>
        </xdr:from>
        <xdr:to>
          <xdr:col>3</xdr:col>
          <xdr:colOff>1476375</xdr:colOff>
          <xdr:row>5</xdr:row>
          <xdr:rowOff>219075</xdr:rowOff>
        </xdr:to>
        <xdr:sp macro="" textlink="">
          <xdr:nvSpPr>
            <xdr:cNvPr id="121858" name="Drop Down 2" hidden="1">
              <a:extLst>
                <a:ext uri="{63B3BB69-23CF-44E3-9099-C40C66FF867C}">
                  <a14:compatExt spid="_x0000_s121858"/>
                </a:ext>
                <a:ext uri="{FF2B5EF4-FFF2-40B4-BE49-F238E27FC236}">
                  <a16:creationId xmlns:a16="http://schemas.microsoft.com/office/drawing/2014/main" id="{00000000-0008-0000-0A00-000002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9525</xdr:rowOff>
        </xdr:from>
        <xdr:to>
          <xdr:col>4</xdr:col>
          <xdr:colOff>1476375</xdr:colOff>
          <xdr:row>5</xdr:row>
          <xdr:rowOff>219075</xdr:rowOff>
        </xdr:to>
        <xdr:sp macro="" textlink="">
          <xdr:nvSpPr>
            <xdr:cNvPr id="121859" name="Drop Down 3" hidden="1">
              <a:extLst>
                <a:ext uri="{63B3BB69-23CF-44E3-9099-C40C66FF867C}">
                  <a14:compatExt spid="_x0000_s121859"/>
                </a:ext>
                <a:ext uri="{FF2B5EF4-FFF2-40B4-BE49-F238E27FC236}">
                  <a16:creationId xmlns:a16="http://schemas.microsoft.com/office/drawing/2014/main" id="{00000000-0008-0000-0A00-000003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9525</xdr:rowOff>
        </xdr:from>
        <xdr:to>
          <xdr:col>5</xdr:col>
          <xdr:colOff>1476375</xdr:colOff>
          <xdr:row>5</xdr:row>
          <xdr:rowOff>219075</xdr:rowOff>
        </xdr:to>
        <xdr:sp macro="" textlink="">
          <xdr:nvSpPr>
            <xdr:cNvPr id="121860" name="Drop Down 4" hidden="1">
              <a:extLst>
                <a:ext uri="{63B3BB69-23CF-44E3-9099-C40C66FF867C}">
                  <a14:compatExt spid="_x0000_s121860"/>
                </a:ext>
                <a:ext uri="{FF2B5EF4-FFF2-40B4-BE49-F238E27FC236}">
                  <a16:creationId xmlns:a16="http://schemas.microsoft.com/office/drawing/2014/main" id="{00000000-0008-0000-0A00-000004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9525</xdr:rowOff>
        </xdr:from>
        <xdr:to>
          <xdr:col>6</xdr:col>
          <xdr:colOff>1476375</xdr:colOff>
          <xdr:row>5</xdr:row>
          <xdr:rowOff>219075</xdr:rowOff>
        </xdr:to>
        <xdr:sp macro="" textlink="">
          <xdr:nvSpPr>
            <xdr:cNvPr id="121861" name="Drop Down 5" hidden="1">
              <a:extLst>
                <a:ext uri="{63B3BB69-23CF-44E3-9099-C40C66FF867C}">
                  <a14:compatExt spid="_x0000_s121861"/>
                </a:ext>
                <a:ext uri="{FF2B5EF4-FFF2-40B4-BE49-F238E27FC236}">
                  <a16:creationId xmlns:a16="http://schemas.microsoft.com/office/drawing/2014/main" id="{00000000-0008-0000-0A00-000005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9525</xdr:rowOff>
        </xdr:from>
        <xdr:to>
          <xdr:col>7</xdr:col>
          <xdr:colOff>1476375</xdr:colOff>
          <xdr:row>5</xdr:row>
          <xdr:rowOff>219075</xdr:rowOff>
        </xdr:to>
        <xdr:sp macro="" textlink="">
          <xdr:nvSpPr>
            <xdr:cNvPr id="121862" name="Drop Down 6" hidden="1">
              <a:extLst>
                <a:ext uri="{63B3BB69-23CF-44E3-9099-C40C66FF867C}">
                  <a14:compatExt spid="_x0000_s121862"/>
                </a:ext>
                <a:ext uri="{FF2B5EF4-FFF2-40B4-BE49-F238E27FC236}">
                  <a16:creationId xmlns:a16="http://schemas.microsoft.com/office/drawing/2014/main" id="{00000000-0008-0000-0A00-000006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9525</xdr:rowOff>
        </xdr:from>
        <xdr:to>
          <xdr:col>8</xdr:col>
          <xdr:colOff>1476375</xdr:colOff>
          <xdr:row>5</xdr:row>
          <xdr:rowOff>219075</xdr:rowOff>
        </xdr:to>
        <xdr:sp macro="" textlink="">
          <xdr:nvSpPr>
            <xdr:cNvPr id="121863" name="Drop Down 7" hidden="1">
              <a:extLst>
                <a:ext uri="{63B3BB69-23CF-44E3-9099-C40C66FF867C}">
                  <a14:compatExt spid="_x0000_s121863"/>
                </a:ext>
                <a:ext uri="{FF2B5EF4-FFF2-40B4-BE49-F238E27FC236}">
                  <a16:creationId xmlns:a16="http://schemas.microsoft.com/office/drawing/2014/main" id="{00000000-0008-0000-0A00-000007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9525</xdr:rowOff>
        </xdr:from>
        <xdr:to>
          <xdr:col>9</xdr:col>
          <xdr:colOff>1476375</xdr:colOff>
          <xdr:row>5</xdr:row>
          <xdr:rowOff>219075</xdr:rowOff>
        </xdr:to>
        <xdr:sp macro="" textlink="">
          <xdr:nvSpPr>
            <xdr:cNvPr id="121864" name="Drop Down 8" hidden="1">
              <a:extLst>
                <a:ext uri="{63B3BB69-23CF-44E3-9099-C40C66FF867C}">
                  <a14:compatExt spid="_x0000_s121864"/>
                </a:ext>
                <a:ext uri="{FF2B5EF4-FFF2-40B4-BE49-F238E27FC236}">
                  <a16:creationId xmlns:a16="http://schemas.microsoft.com/office/drawing/2014/main" id="{00000000-0008-0000-0A00-000008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9525</xdr:rowOff>
        </xdr:from>
        <xdr:to>
          <xdr:col>10</xdr:col>
          <xdr:colOff>1476375</xdr:colOff>
          <xdr:row>5</xdr:row>
          <xdr:rowOff>219075</xdr:rowOff>
        </xdr:to>
        <xdr:sp macro="" textlink="">
          <xdr:nvSpPr>
            <xdr:cNvPr id="121865" name="Drop Down 9" hidden="1">
              <a:extLst>
                <a:ext uri="{63B3BB69-23CF-44E3-9099-C40C66FF867C}">
                  <a14:compatExt spid="_x0000_s121865"/>
                </a:ext>
                <a:ext uri="{FF2B5EF4-FFF2-40B4-BE49-F238E27FC236}">
                  <a16:creationId xmlns:a16="http://schemas.microsoft.com/office/drawing/2014/main" id="{00000000-0008-0000-0A00-000009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</xdr:row>
          <xdr:rowOff>9525</xdr:rowOff>
        </xdr:from>
        <xdr:to>
          <xdr:col>11</xdr:col>
          <xdr:colOff>1476375</xdr:colOff>
          <xdr:row>5</xdr:row>
          <xdr:rowOff>219075</xdr:rowOff>
        </xdr:to>
        <xdr:sp macro="" textlink="">
          <xdr:nvSpPr>
            <xdr:cNvPr id="121866" name="Drop Down 10" hidden="1">
              <a:extLst>
                <a:ext uri="{63B3BB69-23CF-44E3-9099-C40C66FF867C}">
                  <a14:compatExt spid="_x0000_s121866"/>
                </a:ext>
                <a:ext uri="{FF2B5EF4-FFF2-40B4-BE49-F238E27FC236}">
                  <a16:creationId xmlns:a16="http://schemas.microsoft.com/office/drawing/2014/main" id="{00000000-0008-0000-0A00-00000A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9525</xdr:rowOff>
        </xdr:from>
        <xdr:to>
          <xdr:col>12</xdr:col>
          <xdr:colOff>1476375</xdr:colOff>
          <xdr:row>5</xdr:row>
          <xdr:rowOff>219075</xdr:rowOff>
        </xdr:to>
        <xdr:sp macro="" textlink="">
          <xdr:nvSpPr>
            <xdr:cNvPr id="121867" name="Drop Down 11" hidden="1">
              <a:extLst>
                <a:ext uri="{63B3BB69-23CF-44E3-9099-C40C66FF867C}">
                  <a14:compatExt spid="_x0000_s121867"/>
                </a:ext>
                <a:ext uri="{FF2B5EF4-FFF2-40B4-BE49-F238E27FC236}">
                  <a16:creationId xmlns:a16="http://schemas.microsoft.com/office/drawing/2014/main" id="{00000000-0008-0000-0A00-00000B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9525</xdr:rowOff>
        </xdr:from>
        <xdr:to>
          <xdr:col>13</xdr:col>
          <xdr:colOff>1476375</xdr:colOff>
          <xdr:row>5</xdr:row>
          <xdr:rowOff>219075</xdr:rowOff>
        </xdr:to>
        <xdr:sp macro="" textlink="">
          <xdr:nvSpPr>
            <xdr:cNvPr id="121868" name="Drop Down 12" hidden="1">
              <a:extLst>
                <a:ext uri="{63B3BB69-23CF-44E3-9099-C40C66FF867C}">
                  <a14:compatExt spid="_x0000_s121868"/>
                </a:ext>
                <a:ext uri="{FF2B5EF4-FFF2-40B4-BE49-F238E27FC236}">
                  <a16:creationId xmlns:a16="http://schemas.microsoft.com/office/drawing/2014/main" id="{00000000-0008-0000-0A00-00000C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361950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2FACE0-EDA8-C018-021D-381A7E2B3A6D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457200</xdr:colOff>
      <xdr:row>1</xdr:row>
      <xdr:rowOff>47625</xdr:rowOff>
    </xdr:from>
    <xdr:to>
      <xdr:col>9</xdr:col>
      <xdr:colOff>1301475</xdr:colOff>
      <xdr:row>1</xdr:row>
      <xdr:rowOff>238125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997A95-91F6-183D-09B3-E62AB371957F}"/>
            </a:ext>
          </a:extLst>
        </xdr:cNvPr>
        <xdr:cNvSpPr/>
      </xdr:nvSpPr>
      <xdr:spPr bwMode="auto">
        <a:xfrm>
          <a:off x="4610100" y="2381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361950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7C956B-1A5A-CADB-DCE6-C5ADE95C037E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381000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A8BCA0-4CB6-8DFF-12C2-EB18AFA6859E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10</xdr:col>
      <xdr:colOff>28575</xdr:colOff>
      <xdr:row>1</xdr:row>
      <xdr:rowOff>38100</xdr:rowOff>
    </xdr:from>
    <xdr:to>
      <xdr:col>11</xdr:col>
      <xdr:colOff>872850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300BE-7EAE-C86A-997F-63CD629E98A0}"/>
            </a:ext>
          </a:extLst>
        </xdr:cNvPr>
        <xdr:cNvSpPr/>
      </xdr:nvSpPr>
      <xdr:spPr bwMode="auto">
        <a:xfrm>
          <a:off x="563880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381000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9688C0-57A3-8C8D-A966-EBF7B15D0076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11E3E3-0B7B-719E-F985-3A6822D599D7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476249</xdr:colOff>
      <xdr:row>1</xdr:row>
      <xdr:rowOff>38100</xdr:rowOff>
    </xdr:from>
    <xdr:to>
      <xdr:col>9</xdr:col>
      <xdr:colOff>1320524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D9B14C-820D-C751-487F-4559DF20DCAC}"/>
            </a:ext>
          </a:extLst>
        </xdr:cNvPr>
        <xdr:cNvSpPr/>
      </xdr:nvSpPr>
      <xdr:spPr bwMode="auto">
        <a:xfrm>
          <a:off x="4610099" y="2000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50E3D5-C8DB-7267-03F8-F9E309DBD667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2</xdr:col>
      <xdr:colOff>981075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CCFBC8-A0F0-BE4A-A8D6-9C392D4B68F7}"/>
            </a:ext>
          </a:extLst>
        </xdr:cNvPr>
        <xdr:cNvSpPr/>
      </xdr:nvSpPr>
      <xdr:spPr bwMode="auto">
        <a:xfrm flipH="1">
          <a:off x="304800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A0FB71-1E50-8485-44D4-5AC60B9DAB40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4" name="Pentágon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0EA965-C8D7-7491-51BD-89F2542D8EA9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556213-27F6-70DA-0543-40A3C59A8AA8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47626</xdr:rowOff>
    </xdr:from>
    <xdr:to>
      <xdr:col>1</xdr:col>
      <xdr:colOff>1247775</xdr:colOff>
      <xdr:row>1</xdr:row>
      <xdr:rowOff>238126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3711A7-0D4C-6C93-4357-D77B940AB5FC}"/>
            </a:ext>
          </a:extLst>
        </xdr:cNvPr>
        <xdr:cNvSpPr/>
      </xdr:nvSpPr>
      <xdr:spPr bwMode="auto">
        <a:xfrm flipH="1">
          <a:off x="266700" y="209551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83C20D-BB80-25C2-86CC-4B6E1C5A9EF3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70C763-1482-F6D8-F631-A34293325696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42F6B5-54BE-99F1-FB93-BD0FF9E565B0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3A3093-A59D-7F65-FCFA-B1A7CBF4C05A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C051E9-FE9A-4C8D-2431-1A66847BC18A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384888-0676-CB0A-7E6C-45CB6D77ABC3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632DF6-2C45-A088-7459-E82F98BF6CA8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5AB371-7FB5-3A64-06D7-6C9CD6AD337B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4278B8-23E2-19D7-E5E4-F30301B31E27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15CED3-3980-718D-A374-225FAB0579DC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3" name="Pentágon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58170A-9ABD-F834-1631-59C6732289C1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6323CE-4862-5137-9A0F-81D28693C65D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B96C82-6706-58E7-5ADA-76DBE17CD5C2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D44115-E6FA-9D8E-F716-14431EF4AD99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56D052-746D-6E9B-1560-0CC754232CB6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F6F5B3-90EB-ED5C-3EF8-7198DE576700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3</xdr:col>
      <xdr:colOff>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19274B-9FC8-9948-D464-BE7FCEDFDF40}"/>
            </a:ext>
          </a:extLst>
        </xdr:cNvPr>
        <xdr:cNvSpPr/>
      </xdr:nvSpPr>
      <xdr:spPr bwMode="auto">
        <a:xfrm flipH="1">
          <a:off x="247650" y="209550"/>
          <a:ext cx="936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702439-A551-5EEA-E086-9BBC6C0B1B1E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0FD4CB-FB57-A73C-DCE8-71D4828C5582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91D2EC-85ED-B5BF-9B29-DFC397A197E8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1D9D8F-5EB4-76ED-D2F6-BEB7DA9059B1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2</xdr:col>
      <xdr:colOff>981075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968EBA-E646-F498-A711-1AAF11B90F22}"/>
            </a:ext>
          </a:extLst>
        </xdr:cNvPr>
        <xdr:cNvSpPr/>
      </xdr:nvSpPr>
      <xdr:spPr bwMode="auto">
        <a:xfrm flipH="1">
          <a:off x="304800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12</xdr:row>
          <xdr:rowOff>180975</xdr:rowOff>
        </xdr:from>
        <xdr:to>
          <xdr:col>14</xdr:col>
          <xdr:colOff>9525</xdr:colOff>
          <xdr:row>14</xdr:row>
          <xdr:rowOff>0</xdr:rowOff>
        </xdr:to>
        <xdr:sp macro="" textlink="">
          <xdr:nvSpPr>
            <xdr:cNvPr id="59401" name="Drop Down 9" hidden="1">
              <a:extLst>
                <a:ext uri="{63B3BB69-23CF-44E3-9099-C40C66FF867C}">
                  <a14:compatExt spid="_x0000_s59401"/>
                </a:ext>
                <a:ext uri="{FF2B5EF4-FFF2-40B4-BE49-F238E27FC236}">
                  <a16:creationId xmlns:a16="http://schemas.microsoft.com/office/drawing/2014/main" id="{00000000-0008-0000-2000-00000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C694E0-B0C3-090A-C9C6-64AAD8B54463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F89F7D-886A-D27A-268A-C849E78FEC5E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57150</xdr:rowOff>
    </xdr:from>
    <xdr:to>
      <xdr:col>3</xdr:col>
      <xdr:colOff>257175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BD9379-C8C5-F4D2-6DA6-F23CC62B59A7}"/>
            </a:ext>
          </a:extLst>
        </xdr:cNvPr>
        <xdr:cNvSpPr/>
      </xdr:nvSpPr>
      <xdr:spPr bwMode="auto">
        <a:xfrm flipH="1">
          <a:off x="29527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B2050E-584B-80E0-D7B5-DEA6B6F260ED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34036-D4BA-DA77-1B29-DF1BF857FA16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E0441C-E610-C01E-B596-EBCD021BF39A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48346E-B665-74C9-EB49-4B0B166BF984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E1069B-9088-E403-A1D3-3ADBD3AA744E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1C7415-E992-104B-4C29-7EAFC2EEA230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1E9F94-B0BD-8EFC-689F-309EAC75CA10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0B99B1-C934-AA07-8B87-8B8340F46D33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9B9B20-F7C0-78DC-1AA7-CF00EE858FAC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57150</xdr:rowOff>
    </xdr:from>
    <xdr:to>
      <xdr:col>1</xdr:col>
      <xdr:colOff>1323975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47915B-6CA8-C4FA-4A10-E4F6EBC4B5A2}"/>
            </a:ext>
          </a:extLst>
        </xdr:cNvPr>
        <xdr:cNvSpPr/>
      </xdr:nvSpPr>
      <xdr:spPr bwMode="auto">
        <a:xfrm flipH="1">
          <a:off x="381000" y="21907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29078-021F-D3BF-7BFA-CBE26509BF07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48D1D3-5C57-E270-2D49-5042F997E3DE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DEB618-A747-BAA8-8395-A3AE8294B788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95250</xdr:rowOff>
    </xdr:from>
    <xdr:to>
      <xdr:col>2</xdr:col>
      <xdr:colOff>981075</xdr:colOff>
      <xdr:row>2</xdr:row>
      <xdr:rowOff>95250</xdr:rowOff>
    </xdr:to>
    <xdr:sp macro="" textlink="">
      <xdr:nvSpPr>
        <xdr:cNvPr id="3" name="Pentágon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E9143F-D183-F90B-8625-34F730A4301B}"/>
            </a:ext>
          </a:extLst>
        </xdr:cNvPr>
        <xdr:cNvSpPr/>
      </xdr:nvSpPr>
      <xdr:spPr bwMode="auto">
        <a:xfrm flipH="1">
          <a:off x="304800" y="2857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36</xdr:row>
      <xdr:rowOff>19050</xdr:rowOff>
    </xdr:from>
    <xdr:to>
      <xdr:col>7</xdr:col>
      <xdr:colOff>809625</xdr:colOff>
      <xdr:row>58</xdr:row>
      <xdr:rowOff>152400</xdr:rowOff>
    </xdr:to>
    <xdr:graphicFrame macro="">
      <xdr:nvGraphicFramePr>
        <xdr:cNvPr id="217089" name="Acompanhamento">
          <a:extLst>
            <a:ext uri="{FF2B5EF4-FFF2-40B4-BE49-F238E27FC236}">
              <a16:creationId xmlns:a16="http://schemas.microsoft.com/office/drawing/2014/main" id="{C22976B0-6BBD-8D52-8BF4-16A9F97A3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1</xdr:row>
      <xdr:rowOff>95250</xdr:rowOff>
    </xdr:from>
    <xdr:to>
      <xdr:col>2</xdr:col>
      <xdr:colOff>981075</xdr:colOff>
      <xdr:row>2</xdr:row>
      <xdr:rowOff>95250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AE2950-872A-23E1-112A-D6405755110C}"/>
            </a:ext>
          </a:extLst>
        </xdr:cNvPr>
        <xdr:cNvSpPr/>
      </xdr:nvSpPr>
      <xdr:spPr bwMode="auto">
        <a:xfrm flipH="1">
          <a:off x="304800" y="2857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104775</xdr:rowOff>
    </xdr:from>
    <xdr:to>
      <xdr:col>2</xdr:col>
      <xdr:colOff>755025</xdr:colOff>
      <xdr:row>2</xdr:row>
      <xdr:rowOff>104775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8C29E0-6FB6-3750-7677-1F3F050F415B}"/>
            </a:ext>
          </a:extLst>
        </xdr:cNvPr>
        <xdr:cNvSpPr/>
      </xdr:nvSpPr>
      <xdr:spPr bwMode="auto">
        <a:xfrm flipH="1">
          <a:off x="266700" y="266700"/>
          <a:ext cx="936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114300</xdr:rowOff>
    </xdr:from>
    <xdr:to>
      <xdr:col>2</xdr:col>
      <xdr:colOff>774075</xdr:colOff>
      <xdr:row>2</xdr:row>
      <xdr:rowOff>114300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A4F0CE-0202-F79D-4F1E-2A722B7FDE43}"/>
            </a:ext>
          </a:extLst>
        </xdr:cNvPr>
        <xdr:cNvSpPr/>
      </xdr:nvSpPr>
      <xdr:spPr bwMode="auto">
        <a:xfrm flipH="1">
          <a:off x="647700" y="276225"/>
          <a:ext cx="1345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11</xdr:col>
      <xdr:colOff>828675</xdr:colOff>
      <xdr:row>63</xdr:row>
      <xdr:rowOff>142875</xdr:rowOff>
    </xdr:to>
    <xdr:graphicFrame macro="">
      <xdr:nvGraphicFramePr>
        <xdr:cNvPr id="219138" name="Acompanhamento" descr="Gráfico representando a evolução do cronograma financeiro do projeto, demonstrando a evolução dos desembolsos realizados através do Programa de Eficiência Energética (PEE), recursos de contrapartida (do consumidor ou de terceiros) e o do projeto como um todo.">
          <a:extLst>
            <a:ext uri="{FF2B5EF4-FFF2-40B4-BE49-F238E27FC236}">
              <a16:creationId xmlns:a16="http://schemas.microsoft.com/office/drawing/2014/main" id="{DFEE6F96-5EE2-04F3-7A0C-868680910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76200</xdr:rowOff>
    </xdr:from>
    <xdr:to>
      <xdr:col>1</xdr:col>
      <xdr:colOff>1247775</xdr:colOff>
      <xdr:row>1</xdr:row>
      <xdr:rowOff>266700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11485B-175B-02F1-75CC-9150DEA78EF4}"/>
            </a:ext>
          </a:extLst>
        </xdr:cNvPr>
        <xdr:cNvSpPr/>
      </xdr:nvSpPr>
      <xdr:spPr bwMode="auto">
        <a:xfrm flipH="1">
          <a:off x="266700" y="26670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DC48DF-53B5-4853-AEB8-B47E77A5FED7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9</xdr:col>
      <xdr:colOff>219074</xdr:colOff>
      <xdr:row>1</xdr:row>
      <xdr:rowOff>38100</xdr:rowOff>
    </xdr:from>
    <xdr:to>
      <xdr:col>10</xdr:col>
      <xdr:colOff>1135349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18EE81-092E-4B9E-95A3-9A0C072763B8}"/>
            </a:ext>
          </a:extLst>
        </xdr:cNvPr>
        <xdr:cNvSpPr/>
      </xdr:nvSpPr>
      <xdr:spPr bwMode="auto">
        <a:xfrm>
          <a:off x="5200649" y="200025"/>
          <a:ext cx="1764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3CA74-E3CC-240F-2C70-9E33B8582C52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D7335-2A21-4289-0C62-7F3651293C50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476249</xdr:colOff>
      <xdr:row>1</xdr:row>
      <xdr:rowOff>38100</xdr:rowOff>
    </xdr:from>
    <xdr:to>
      <xdr:col>9</xdr:col>
      <xdr:colOff>1320524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B8010C-1E2E-36BA-8521-EC2B410CF07D}"/>
            </a:ext>
          </a:extLst>
        </xdr:cNvPr>
        <xdr:cNvSpPr/>
      </xdr:nvSpPr>
      <xdr:spPr bwMode="auto">
        <a:xfrm>
          <a:off x="4610099" y="2000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4" name="Pentágon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D99210-E7A0-11C8-1269-66F5F72B9223}"/>
            </a:ext>
          </a:extLst>
        </xdr:cNvPr>
        <xdr:cNvSpPr/>
      </xdr:nvSpPr>
      <xdr:spPr bwMode="auto">
        <a:xfrm flipH="1">
          <a:off x="28575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dc\DADOS\DPEP_DVEE\Planilha%20RCB\Planilha%20C&#225;lculo%20RCB%20Modificad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rthurrl/AppData/Roaming/Microsoft/Excel/Planilha%20de%20c&#225;lculo%20RCB%20-%20REN%20556_2013%20(version%201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rthurrl/AppData/Local/Temp/Temp1_Planilha_de_c&#225;lculo_RCB_-_Chamada_P&#250;blica_2015%20(3).zip/Nova%20Planilha%20de%20Avalia&#231;&#227;o%20-%20Celesc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PEP_DVEE/_Efici&#234;ncia%20Energ&#233;tica/# Projetos 2014/CHAMADA P&#218;BLICA 2014/Planilha de Classifica&#231;&#227;o/Nova Planilha de Avalia&#231;&#227;o - Celesc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epenestudos.sharepoint.com/Users/leowa/Downloads/Planilha%20de%20apoio%20para%20o%20c&#225;lculo%20da%20RCB%20-%20CPP%20001_2019%20-%20Vers&#227;o%205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"/>
      <sheetName val="Custo Contábil"/>
      <sheetName val="RCB GERAL"/>
      <sheetName val="Materiais"/>
      <sheetName val="Mão de obra própria"/>
      <sheetName val="Mão de obra terceiros"/>
      <sheetName val="Transporte"/>
      <sheetName val="Descarte"/>
      <sheetName val="M&amp;V"/>
      <sheetName val="RCB Iluminação"/>
      <sheetName val="RCB Ar Cond"/>
      <sheetName val="RCB Motor"/>
      <sheetName val="RCB Refrig"/>
      <sheetName val="RCB Aquec"/>
      <sheetName val="RCB Autoclaves"/>
      <sheetName val="parametr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R7">
            <v>12</v>
          </cell>
        </row>
        <row r="8">
          <cell r="R8">
            <v>22</v>
          </cell>
        </row>
        <row r="9">
          <cell r="R9">
            <v>3</v>
          </cell>
        </row>
      </sheetData>
      <sheetData sheetId="10" refreshError="1">
        <row r="7">
          <cell r="T7">
            <v>12</v>
          </cell>
        </row>
        <row r="8">
          <cell r="T8">
            <v>22</v>
          </cell>
        </row>
        <row r="9">
          <cell r="T9">
            <v>3</v>
          </cell>
        </row>
      </sheetData>
      <sheetData sheetId="11" refreshError="1">
        <row r="7">
          <cell r="T7">
            <v>12</v>
          </cell>
        </row>
        <row r="8">
          <cell r="T8">
            <v>22</v>
          </cell>
        </row>
        <row r="9">
          <cell r="T9">
            <v>3</v>
          </cell>
        </row>
      </sheetData>
      <sheetData sheetId="12"/>
      <sheetData sheetId="13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Ajuda"/>
      <sheetName val="RCB"/>
      <sheetName val="CustoContabil"/>
      <sheetName val="M&amp;V"/>
      <sheetName val="Descarte"/>
      <sheetName val="ContrDesemp"/>
      <sheetName val="IlumCusto"/>
      <sheetName val="IlumBenef"/>
      <sheetName val="CondAmbCusto"/>
      <sheetName val="CondAmbBenef"/>
      <sheetName val="MotorCusto"/>
      <sheetName val="MotorBenef"/>
      <sheetName val="RefrigCusto"/>
      <sheetName val="RefrigBenef"/>
      <sheetName val="SolarCusto"/>
      <sheetName val="SolarBenef"/>
      <sheetName val="HospCusto"/>
      <sheetName val="HospBenef"/>
      <sheetName val="OutrosCusto"/>
      <sheetName val="OutrosBenef"/>
      <sheetName val="Cronograma"/>
      <sheetName val="COPEL"/>
      <sheetName val="CEE_C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4">
          <cell r="C4" t="str">
            <v>SELECIONE A CIDADE</v>
          </cell>
          <cell r="K4" t="str">
            <v>SELECIONE A TIPOLOGIA</v>
          </cell>
          <cell r="Y4" t="str">
            <v>SELECIONE O TIPO DE ATIVIDADE</v>
          </cell>
          <cell r="AE4" t="str">
            <v>SELECIONE O TIPO DE EMPRESA</v>
          </cell>
          <cell r="AH4" t="str">
            <v>SELECIONE A TARIFA</v>
          </cell>
          <cell r="BK4" t="str">
            <v>ARACAJU</v>
          </cell>
        </row>
        <row r="5">
          <cell r="C5" t="str">
            <v>DIVERSAS CIDADES</v>
          </cell>
          <cell r="K5" t="str">
            <v>INDUSTRIAL</v>
          </cell>
          <cell r="Y5" t="str">
            <v>COM FINS LUCRATIVOS</v>
          </cell>
          <cell r="AE5" t="str">
            <v>MICRO, PEQUENA OU MÉDIA EMPRESA</v>
          </cell>
          <cell r="AH5" t="str">
            <v>CONVENCIONAL</v>
          </cell>
          <cell r="BK5" t="str">
            <v>BELÉM</v>
          </cell>
        </row>
        <row r="6">
          <cell r="C6" t="str">
            <v>ABATIA - SDT</v>
          </cell>
          <cell r="K6" t="str">
            <v>COMÉRCIO E SERVIÇOS</v>
          </cell>
          <cell r="Y6" t="str">
            <v>SEM FINS LUCRATIVOS</v>
          </cell>
          <cell r="AE6" t="str">
            <v>DEMAIS EMPRESAS</v>
          </cell>
          <cell r="AH6" t="str">
            <v>TARIFA VERDE</v>
          </cell>
          <cell r="BK6" t="str">
            <v>BELO HORIZONTE</v>
          </cell>
        </row>
        <row r="7">
          <cell r="C7" t="str">
            <v>ADRIANOPOLIS - SDL</v>
          </cell>
          <cell r="K7" t="str">
            <v>PODER PÚBLICO</v>
          </cell>
          <cell r="AH7" t="str">
            <v>TARIFA AZUL</v>
          </cell>
          <cell r="BK7" t="str">
            <v>BRASÍLIA</v>
          </cell>
        </row>
        <row r="8">
          <cell r="C8" t="str">
            <v>AGUDOS DO SUL - SDL</v>
          </cell>
          <cell r="K8" t="str">
            <v>SERVIÇOS PÚBLICOS</v>
          </cell>
          <cell r="AH8" t="str">
            <v>CONSUMIDOR LIVRE</v>
          </cell>
          <cell r="BK8" t="str">
            <v>CAMPO GRANDE</v>
          </cell>
        </row>
        <row r="9">
          <cell r="C9" t="str">
            <v>ALMIRANTE TAMANDARE - SDL</v>
          </cell>
          <cell r="K9" t="str">
            <v>RURAL</v>
          </cell>
          <cell r="BK9" t="str">
            <v>CUIABÁ</v>
          </cell>
        </row>
        <row r="10">
          <cell r="C10" t="str">
            <v>ALTAMIRA DO PARANA - SDN</v>
          </cell>
          <cell r="K10" t="str">
            <v>RESIDENCIAL</v>
          </cell>
          <cell r="BK10" t="str">
            <v>CURITIBA</v>
          </cell>
        </row>
        <row r="11">
          <cell r="C11" t="str">
            <v>ALTO PARAISO (V. ALTA) - SDN</v>
          </cell>
          <cell r="K11" t="str">
            <v>RESIDENCIAL BAIXA RENDA</v>
          </cell>
          <cell r="BK11" t="str">
            <v>FLORIANÓPOLIS</v>
          </cell>
        </row>
        <row r="12">
          <cell r="C12" t="str">
            <v>ALTO PARANA - SDN</v>
          </cell>
          <cell r="BK12" t="str">
            <v>FORTALEZA</v>
          </cell>
        </row>
        <row r="13">
          <cell r="C13" t="str">
            <v>ALTO PIQUIRI - SDN</v>
          </cell>
          <cell r="BK13" t="str">
            <v>GOIÂNIA</v>
          </cell>
        </row>
        <row r="14">
          <cell r="C14" t="str">
            <v>ALTONIA - SDN</v>
          </cell>
          <cell r="BK14" t="str">
            <v>JOÃO PESSOA</v>
          </cell>
        </row>
        <row r="15">
          <cell r="C15" t="str">
            <v>ALVORADA DO SUL - SDT</v>
          </cell>
          <cell r="BK15" t="str">
            <v>MACAPÁ</v>
          </cell>
        </row>
        <row r="16">
          <cell r="C16" t="str">
            <v>AMAPORA - SDN</v>
          </cell>
          <cell r="BK16" t="str">
            <v>MACEIÓ</v>
          </cell>
        </row>
        <row r="17">
          <cell r="C17" t="str">
            <v>AMPERE - SDO</v>
          </cell>
          <cell r="BK17" t="str">
            <v>MANAUS</v>
          </cell>
        </row>
        <row r="18">
          <cell r="C18" t="str">
            <v>ANAHY - SDO</v>
          </cell>
          <cell r="BK18" t="str">
            <v>NATAL</v>
          </cell>
        </row>
        <row r="19">
          <cell r="C19" t="str">
            <v>ANDIRA - SDT</v>
          </cell>
          <cell r="BK19" t="str">
            <v>PORTO ALEGRE</v>
          </cell>
        </row>
        <row r="20">
          <cell r="C20" t="str">
            <v>ANGULO - SDT</v>
          </cell>
          <cell r="BK20" t="str">
            <v>PORTO NACIONAL</v>
          </cell>
        </row>
        <row r="21">
          <cell r="C21" t="str">
            <v>ANTONINA - SDL</v>
          </cell>
          <cell r="BK21" t="str">
            <v>PORTO VELHO</v>
          </cell>
        </row>
        <row r="22">
          <cell r="C22" t="str">
            <v>ANTONIO OLINTO - SDC</v>
          </cell>
          <cell r="BK22" t="str">
            <v>RECIFE</v>
          </cell>
        </row>
        <row r="23">
          <cell r="C23" t="str">
            <v>APUCARANA - SDT</v>
          </cell>
          <cell r="BK23" t="str">
            <v>RIBEIRÃO PRETO</v>
          </cell>
        </row>
        <row r="24">
          <cell r="C24" t="str">
            <v>ARAPONGAS - SDT</v>
          </cell>
          <cell r="BK24" t="str">
            <v>RIO DE JANEIRO</v>
          </cell>
        </row>
        <row r="25">
          <cell r="C25" t="str">
            <v>ARAPOTI - SDC</v>
          </cell>
          <cell r="BK25" t="str">
            <v>SALVADOR</v>
          </cell>
        </row>
        <row r="26">
          <cell r="C26" t="str">
            <v>ARAPUA - SDT</v>
          </cell>
          <cell r="BK26" t="str">
            <v>SÃO LUÍS</v>
          </cell>
        </row>
        <row r="27">
          <cell r="C27" t="str">
            <v>ARARUNA - SDN</v>
          </cell>
          <cell r="BK27" t="str">
            <v>SÃO PAULO</v>
          </cell>
        </row>
        <row r="28">
          <cell r="C28" t="str">
            <v>ARAUCARIA - SDL</v>
          </cell>
          <cell r="BK28" t="str">
            <v>TERESINA</v>
          </cell>
        </row>
        <row r="29">
          <cell r="C29" t="str">
            <v>ARIRANHA DO IVAI - SDT</v>
          </cell>
          <cell r="BK29" t="str">
            <v>VITÓRIA</v>
          </cell>
        </row>
        <row r="30">
          <cell r="C30" t="str">
            <v>ASSAI - SDT</v>
          </cell>
        </row>
        <row r="31">
          <cell r="C31" t="str">
            <v>ASSIS CHATEAUBRIAND - SDO</v>
          </cell>
        </row>
        <row r="32">
          <cell r="C32" t="str">
            <v>ASTORGA - SDT</v>
          </cell>
        </row>
        <row r="33">
          <cell r="C33" t="str">
            <v>ATALAIA - SDN</v>
          </cell>
        </row>
        <row r="34">
          <cell r="C34" t="str">
            <v>BALSA NOVA - SDL</v>
          </cell>
        </row>
        <row r="35">
          <cell r="C35" t="str">
            <v>BANDEIRANTES - SDT</v>
          </cell>
        </row>
        <row r="36">
          <cell r="C36" t="str">
            <v>BARBOSA FERRAZ - SDN</v>
          </cell>
        </row>
        <row r="37">
          <cell r="C37" t="str">
            <v>BARRACAO - SDO</v>
          </cell>
        </row>
        <row r="38">
          <cell r="C38" t="str">
            <v>BELA VISTA DA CAROBA - SDO</v>
          </cell>
        </row>
        <row r="39">
          <cell r="C39" t="str">
            <v>BELA VISTA DO PARAISO - SDT</v>
          </cell>
        </row>
        <row r="40">
          <cell r="C40" t="str">
            <v>BITURUNA - SDC</v>
          </cell>
        </row>
        <row r="41">
          <cell r="C41" t="str">
            <v>BOA ESPERANCA - SDN</v>
          </cell>
        </row>
        <row r="42">
          <cell r="C42" t="str">
            <v>BOA ESPERANCA DO IGUACU - SDO</v>
          </cell>
        </row>
        <row r="43">
          <cell r="C43" t="str">
            <v>BOA VENTURA DE SAO ROQUE - SDC</v>
          </cell>
        </row>
        <row r="44">
          <cell r="C44" t="str">
            <v>BOA VISTA DA APARECIDA - SDO</v>
          </cell>
        </row>
        <row r="45">
          <cell r="C45" t="str">
            <v>BOCAIUVA DO SUL - SDL</v>
          </cell>
        </row>
        <row r="46">
          <cell r="C46" t="str">
            <v>BOM JESUS DO SUL - SDO</v>
          </cell>
        </row>
        <row r="47">
          <cell r="C47" t="str">
            <v>BOM SUCESSO - SDT</v>
          </cell>
        </row>
        <row r="48">
          <cell r="C48" t="str">
            <v>BOM SUCESSO DO SUL - SDO</v>
          </cell>
        </row>
        <row r="49">
          <cell r="C49" t="str">
            <v>BORRAZOPOLIS - SDT</v>
          </cell>
        </row>
        <row r="50">
          <cell r="C50" t="str">
            <v>BRAGANEY - SDO</v>
          </cell>
        </row>
        <row r="51">
          <cell r="C51" t="str">
            <v>BRASILANDIA DO SUL - SDN</v>
          </cell>
        </row>
        <row r="52">
          <cell r="C52" t="str">
            <v>CAFEARA - SDT</v>
          </cell>
        </row>
        <row r="53">
          <cell r="C53" t="str">
            <v>CAFELANDIA - SDO</v>
          </cell>
        </row>
        <row r="54">
          <cell r="C54" t="str">
            <v>CAFEZAL DO SUL - SDN</v>
          </cell>
        </row>
        <row r="55">
          <cell r="C55" t="str">
            <v>CALIFORNIA - SDT</v>
          </cell>
        </row>
        <row r="56">
          <cell r="C56" t="str">
            <v>CAMBARA - SDT</v>
          </cell>
        </row>
        <row r="57">
          <cell r="C57" t="str">
            <v>CAMBE - SDT</v>
          </cell>
        </row>
        <row r="58">
          <cell r="C58" t="str">
            <v>CAMBIRA - SDT</v>
          </cell>
        </row>
        <row r="59">
          <cell r="C59" t="str">
            <v>CAMPINA DA LAGOA - SDN</v>
          </cell>
        </row>
        <row r="60">
          <cell r="C60" t="str">
            <v>CAMPINA DO SIMAO - SDC</v>
          </cell>
        </row>
        <row r="61">
          <cell r="C61" t="str">
            <v>CAMPINA GRANDE DO SUL - SDL</v>
          </cell>
        </row>
        <row r="62">
          <cell r="C62" t="str">
            <v>CAMPO BONITO - SDO</v>
          </cell>
        </row>
        <row r="63">
          <cell r="C63" t="str">
            <v>CAMPO DO TENENTE - SDL</v>
          </cell>
        </row>
        <row r="64">
          <cell r="C64" t="str">
            <v>CAMPO MAGRO - SDL</v>
          </cell>
        </row>
        <row r="65">
          <cell r="C65" t="str">
            <v>CAMPO MOURAO - SDN</v>
          </cell>
        </row>
        <row r="66">
          <cell r="C66" t="str">
            <v>CANDIDO DE ABREU - SDT</v>
          </cell>
        </row>
        <row r="67">
          <cell r="C67" t="str">
            <v>CANDOI - SDO</v>
          </cell>
        </row>
        <row r="68">
          <cell r="C68" t="str">
            <v>CANTAGALO - SDO</v>
          </cell>
        </row>
        <row r="69">
          <cell r="C69" t="str">
            <v>CAPANEMA - SDO</v>
          </cell>
        </row>
        <row r="70">
          <cell r="C70" t="str">
            <v>CAPITAO LEONIDAS MARQUES - SDO</v>
          </cell>
        </row>
        <row r="71">
          <cell r="C71" t="str">
            <v>CARAMBEI - SDC</v>
          </cell>
        </row>
        <row r="72">
          <cell r="C72" t="str">
            <v>CARLOPOLIS - SDT</v>
          </cell>
        </row>
        <row r="73">
          <cell r="C73" t="str">
            <v>CASCAVEL - SDO</v>
          </cell>
        </row>
        <row r="74">
          <cell r="C74" t="str">
            <v>CASTRO - SDC</v>
          </cell>
        </row>
        <row r="75">
          <cell r="C75" t="str">
            <v>CATANDUVAS - SDO</v>
          </cell>
        </row>
        <row r="76">
          <cell r="C76" t="str">
            <v>CENTENARIO DO SUL - SDT</v>
          </cell>
        </row>
        <row r="77">
          <cell r="C77" t="str">
            <v>CERRO AZUL - SDL</v>
          </cell>
        </row>
        <row r="78">
          <cell r="C78" t="str">
            <v>CEU AZUL - SDO</v>
          </cell>
        </row>
        <row r="79">
          <cell r="C79" t="str">
            <v>CHOPINZINHO - SDO</v>
          </cell>
        </row>
        <row r="80">
          <cell r="C80" t="str">
            <v>CIANORTE - SDN</v>
          </cell>
        </row>
        <row r="81">
          <cell r="C81" t="str">
            <v>CIDADE GAUCHA - SDN</v>
          </cell>
        </row>
        <row r="82">
          <cell r="C82" t="str">
            <v>CLEVELANDIA - SDO</v>
          </cell>
        </row>
        <row r="83">
          <cell r="C83" t="str">
            <v>COLOMBO - SDL</v>
          </cell>
        </row>
        <row r="84">
          <cell r="C84" t="str">
            <v>COLORADO - SDN</v>
          </cell>
        </row>
        <row r="85">
          <cell r="C85" t="str">
            <v>CONGONHINHAS - SDT</v>
          </cell>
        </row>
        <row r="86">
          <cell r="C86" t="str">
            <v>CONSELHEIRO MAIRINCK - SDT</v>
          </cell>
        </row>
        <row r="87">
          <cell r="C87" t="str">
            <v>CONTENDA - SDL</v>
          </cell>
        </row>
        <row r="88">
          <cell r="C88" t="str">
            <v>CORBELIA - SDO</v>
          </cell>
        </row>
        <row r="89">
          <cell r="C89" t="str">
            <v>CORNELIO PROCOPIO - SDT</v>
          </cell>
        </row>
        <row r="90">
          <cell r="C90" t="str">
            <v>CORONEL DOMINGOS SOARES - SDO</v>
          </cell>
        </row>
        <row r="91">
          <cell r="C91" t="str">
            <v>CORONEL VIVIDA - SDO</v>
          </cell>
        </row>
        <row r="92">
          <cell r="C92" t="str">
            <v>CORUMBATAI  DO SUL - SDN</v>
          </cell>
        </row>
        <row r="93">
          <cell r="C93" t="str">
            <v>CRUZ MACHADO - SDC</v>
          </cell>
        </row>
        <row r="94">
          <cell r="C94" t="str">
            <v>CRUZEIRO DO IGUACU - SDO</v>
          </cell>
        </row>
        <row r="95">
          <cell r="C95" t="str">
            <v>CRUZEIRO DO OESTE - SDN</v>
          </cell>
        </row>
        <row r="96">
          <cell r="C96" t="str">
            <v>CRUZEIRO DO SUL - SDN</v>
          </cell>
        </row>
        <row r="97">
          <cell r="C97" t="str">
            <v>CRUZMALTINA - SDT</v>
          </cell>
        </row>
        <row r="98">
          <cell r="C98" t="str">
            <v>CURITIBA - SDL</v>
          </cell>
        </row>
        <row r="99">
          <cell r="C99" t="str">
            <v>CURIUVA - SDC</v>
          </cell>
        </row>
        <row r="100">
          <cell r="C100" t="str">
            <v>DIAMANTE DO NORTE - SDN</v>
          </cell>
        </row>
        <row r="101">
          <cell r="C101" t="str">
            <v>DIAMANTE DO OESTE - SDO</v>
          </cell>
        </row>
        <row r="102">
          <cell r="C102" t="str">
            <v>DIAMANTE DO SUL - SDO</v>
          </cell>
        </row>
        <row r="103">
          <cell r="C103" t="str">
            <v>DOIS VIZINHOS - SDO</v>
          </cell>
        </row>
        <row r="104">
          <cell r="C104" t="str">
            <v>DOURADINA - SDN</v>
          </cell>
        </row>
        <row r="105">
          <cell r="C105" t="str">
            <v>DOUTOR CAMARGO - SDN</v>
          </cell>
        </row>
        <row r="106">
          <cell r="C106" t="str">
            <v>DOUTOR ULYSSES - SDL</v>
          </cell>
        </row>
        <row r="107">
          <cell r="C107" t="str">
            <v>ENEAS MARQUES - SDO</v>
          </cell>
        </row>
        <row r="108">
          <cell r="C108" t="str">
            <v>ENGENHEIRO BELTRAO - SDN</v>
          </cell>
        </row>
        <row r="109">
          <cell r="C109" t="str">
            <v>ENTRE RIOS DO OESTE - SDO</v>
          </cell>
        </row>
        <row r="110">
          <cell r="C110" t="str">
            <v>ESPERANCA NOVA - SDN</v>
          </cell>
        </row>
        <row r="111">
          <cell r="C111" t="str">
            <v>ESPIGAO ALTO DO IGUACU - SDO</v>
          </cell>
        </row>
        <row r="112">
          <cell r="C112" t="str">
            <v>FAROL - SDN</v>
          </cell>
        </row>
        <row r="113">
          <cell r="C113" t="str">
            <v>FAXINAL - SDT</v>
          </cell>
        </row>
        <row r="114">
          <cell r="C114" t="str">
            <v>FAZENDA RIO GRANDE - SDL</v>
          </cell>
        </row>
        <row r="115">
          <cell r="C115" t="str">
            <v>FENIX - SDN</v>
          </cell>
        </row>
        <row r="116">
          <cell r="C116" t="str">
            <v>FERNANDES PINHEIRO - SDC</v>
          </cell>
        </row>
        <row r="117">
          <cell r="C117" t="str">
            <v>FIGUEIRA - SDC</v>
          </cell>
        </row>
        <row r="118">
          <cell r="C118" t="str">
            <v>FLOR DA SERRA DO SUL - SDO</v>
          </cell>
        </row>
        <row r="119">
          <cell r="C119" t="str">
            <v>FLORAI - SDN</v>
          </cell>
        </row>
        <row r="120">
          <cell r="C120" t="str">
            <v>FLORESTA - SDN</v>
          </cell>
        </row>
        <row r="121">
          <cell r="C121" t="str">
            <v>FLORESTOPOLIS - SDT</v>
          </cell>
        </row>
        <row r="122">
          <cell r="C122" t="str">
            <v>FLORIDA - SDT</v>
          </cell>
        </row>
        <row r="123">
          <cell r="C123" t="str">
            <v>FORMOSA DO OESTE - SDO</v>
          </cell>
        </row>
        <row r="124">
          <cell r="C124" t="str">
            <v>FOZ DO IGUACU - SDO</v>
          </cell>
        </row>
        <row r="125">
          <cell r="C125" t="str">
            <v>FOZ DO JORDAO - SDO</v>
          </cell>
        </row>
        <row r="126">
          <cell r="C126" t="str">
            <v>FRANCISCO ALVES - SDN</v>
          </cell>
        </row>
        <row r="127">
          <cell r="C127" t="str">
            <v>FRANCISCO BELTRAO - SDO</v>
          </cell>
        </row>
        <row r="128">
          <cell r="C128" t="str">
            <v>GENERAL CARNEIRO - SDC</v>
          </cell>
        </row>
        <row r="129">
          <cell r="C129" t="str">
            <v>GODOY MOREIRA - SDT</v>
          </cell>
        </row>
        <row r="130">
          <cell r="C130" t="str">
            <v>GOIOERE - SDN</v>
          </cell>
        </row>
        <row r="131">
          <cell r="C131" t="str">
            <v>GOIOXIM - SDO</v>
          </cell>
        </row>
        <row r="132">
          <cell r="C132" t="str">
            <v>GRANDES RIOS - SDT</v>
          </cell>
        </row>
        <row r="133">
          <cell r="C133" t="str">
            <v>GUAIRA - SDO</v>
          </cell>
        </row>
        <row r="134">
          <cell r="C134" t="str">
            <v>GUAIRACA - SDN</v>
          </cell>
        </row>
        <row r="135">
          <cell r="C135" t="str">
            <v>GUAMIRANGA - SDC</v>
          </cell>
        </row>
        <row r="136">
          <cell r="C136" t="str">
            <v>GUAPIRAMA - SDT</v>
          </cell>
        </row>
        <row r="137">
          <cell r="C137" t="str">
            <v>GUAPOREMA - SDN</v>
          </cell>
        </row>
        <row r="138">
          <cell r="C138" t="str">
            <v>GUARACI - SDT</v>
          </cell>
        </row>
        <row r="139">
          <cell r="C139" t="str">
            <v>GUARANIACU - SDO</v>
          </cell>
        </row>
        <row r="140">
          <cell r="C140" t="str">
            <v>GUARAPUAVA - SDC</v>
          </cell>
        </row>
        <row r="141">
          <cell r="C141" t="str">
            <v>GUARAQUECABA - SDL</v>
          </cell>
        </row>
        <row r="142">
          <cell r="C142" t="str">
            <v>GUARATUBA - SDL</v>
          </cell>
        </row>
        <row r="143">
          <cell r="C143" t="str">
            <v>HONORIO SERPA - SDO</v>
          </cell>
        </row>
        <row r="144">
          <cell r="C144" t="str">
            <v>IBAITI - SDT</v>
          </cell>
        </row>
        <row r="145">
          <cell r="C145" t="str">
            <v>IBEMA - SDO</v>
          </cell>
        </row>
        <row r="146">
          <cell r="C146" t="str">
            <v>IBIPORA - SDT</v>
          </cell>
        </row>
        <row r="147">
          <cell r="C147" t="str">
            <v>ICARAIMA - SDN</v>
          </cell>
        </row>
        <row r="148">
          <cell r="C148" t="str">
            <v>IGUARACU - SDT</v>
          </cell>
        </row>
        <row r="149">
          <cell r="C149" t="str">
            <v>IGUATU - SDO</v>
          </cell>
        </row>
        <row r="150">
          <cell r="C150" t="str">
            <v>IMBAU - SDC</v>
          </cell>
        </row>
        <row r="151">
          <cell r="C151" t="str">
            <v>IMBITUVA - SDC</v>
          </cell>
        </row>
        <row r="152">
          <cell r="C152" t="str">
            <v>INACIO MARTINS - SDC</v>
          </cell>
        </row>
        <row r="153">
          <cell r="C153" t="str">
            <v>INAJA - SDN</v>
          </cell>
        </row>
        <row r="154">
          <cell r="C154" t="str">
            <v>INDIANOPOLIS - SDN</v>
          </cell>
        </row>
        <row r="155">
          <cell r="C155" t="str">
            <v>IPIRANGA - SDC</v>
          </cell>
        </row>
        <row r="156">
          <cell r="C156" t="str">
            <v>IPORA - SDN</v>
          </cell>
        </row>
        <row r="157">
          <cell r="C157" t="str">
            <v>IRACEMA DO OESTE - SDO</v>
          </cell>
        </row>
        <row r="158">
          <cell r="C158" t="str">
            <v>IRATI - SDC</v>
          </cell>
        </row>
        <row r="159">
          <cell r="C159" t="str">
            <v>IRETAMA - SDN</v>
          </cell>
        </row>
        <row r="160">
          <cell r="C160" t="str">
            <v>ITAGUAJE - SDN</v>
          </cell>
        </row>
        <row r="161">
          <cell r="C161" t="str">
            <v>ITAIPULANDIA - SDO</v>
          </cell>
        </row>
        <row r="162">
          <cell r="C162" t="str">
            <v>ITAMBARACA - SDT</v>
          </cell>
        </row>
        <row r="163">
          <cell r="C163" t="str">
            <v>ITAMBE - SDN</v>
          </cell>
        </row>
        <row r="164">
          <cell r="C164" t="str">
            <v>ITAPEJARA DOESTE - SDO</v>
          </cell>
        </row>
        <row r="165">
          <cell r="C165" t="str">
            <v>ITAPERUCU - SDL</v>
          </cell>
        </row>
        <row r="166">
          <cell r="C166" t="str">
            <v>ITAUNA DO SUL - SDN</v>
          </cell>
        </row>
        <row r="167">
          <cell r="C167" t="str">
            <v>IVAI - SDC</v>
          </cell>
        </row>
        <row r="168">
          <cell r="C168" t="str">
            <v>IVAIPORA - SDT</v>
          </cell>
        </row>
        <row r="169">
          <cell r="C169" t="str">
            <v>IVATE - SDN</v>
          </cell>
        </row>
        <row r="170">
          <cell r="C170" t="str">
            <v>IVATUBA - SDN</v>
          </cell>
        </row>
        <row r="171">
          <cell r="C171" t="str">
            <v>JABOTI - SDT</v>
          </cell>
        </row>
        <row r="172">
          <cell r="C172" t="str">
            <v>JAGUAPITA - SDT</v>
          </cell>
        </row>
        <row r="173">
          <cell r="C173" t="str">
            <v>JAGUARIAIVA - SDC</v>
          </cell>
        </row>
        <row r="174">
          <cell r="C174" t="str">
            <v>JANDAIA DO SUL - SDT</v>
          </cell>
        </row>
        <row r="175">
          <cell r="C175" t="str">
            <v>JANIOPOLIS - SDN</v>
          </cell>
        </row>
        <row r="176">
          <cell r="C176" t="str">
            <v>JAPIRA - SDT</v>
          </cell>
        </row>
        <row r="177">
          <cell r="C177" t="str">
            <v>JAPURA - SDN</v>
          </cell>
        </row>
        <row r="178">
          <cell r="C178" t="str">
            <v>JARDIM ALEGRE - SDT</v>
          </cell>
        </row>
        <row r="179">
          <cell r="C179" t="str">
            <v>JARDIM OLINDA - SDN</v>
          </cell>
        </row>
        <row r="180">
          <cell r="C180" t="str">
            <v>JATAIZINHO - SDT</v>
          </cell>
        </row>
        <row r="181">
          <cell r="C181" t="str">
            <v>JESUITAS - SDO</v>
          </cell>
        </row>
        <row r="182">
          <cell r="C182" t="str">
            <v>JOAQUIM TAVORA - SDT</v>
          </cell>
        </row>
        <row r="183">
          <cell r="C183" t="str">
            <v>JUNDIAI DO SUL - SDT</v>
          </cell>
        </row>
        <row r="184">
          <cell r="C184" t="str">
            <v>JURANDA - SDN</v>
          </cell>
        </row>
        <row r="185">
          <cell r="C185" t="str">
            <v>JUSSARA - SDN</v>
          </cell>
        </row>
        <row r="186">
          <cell r="C186" t="str">
            <v>KALORE - SDT</v>
          </cell>
        </row>
        <row r="187">
          <cell r="C187" t="str">
            <v>LAPA - SDL</v>
          </cell>
        </row>
        <row r="188">
          <cell r="C188" t="str">
            <v>LARANJAL - SDC</v>
          </cell>
        </row>
        <row r="189">
          <cell r="C189" t="str">
            <v>LARANJEIRAS DO SUL - SDO</v>
          </cell>
        </row>
        <row r="190">
          <cell r="C190" t="str">
            <v>LEOPOLIS - SDT</v>
          </cell>
        </row>
        <row r="191">
          <cell r="C191" t="str">
            <v>LIDIANOPOLIS - SDT</v>
          </cell>
        </row>
        <row r="192">
          <cell r="C192" t="str">
            <v>LINDOESTE - SDO</v>
          </cell>
        </row>
        <row r="193">
          <cell r="C193" t="str">
            <v>LOANDA - SDN</v>
          </cell>
        </row>
        <row r="194">
          <cell r="C194" t="str">
            <v>LOBATO - SDT</v>
          </cell>
        </row>
        <row r="195">
          <cell r="C195" t="str">
            <v>LONDRINA - SDT</v>
          </cell>
        </row>
        <row r="196">
          <cell r="C196" t="str">
            <v>LUIZIANA - SDN</v>
          </cell>
        </row>
        <row r="197">
          <cell r="C197" t="str">
            <v>LUNARDELLI - SDT</v>
          </cell>
        </row>
        <row r="198">
          <cell r="C198" t="str">
            <v>LUPIONOPOLIS - SDT</v>
          </cell>
        </row>
        <row r="199">
          <cell r="C199" t="str">
            <v>MALLET - SDC</v>
          </cell>
        </row>
        <row r="200">
          <cell r="C200" t="str">
            <v>MAMBORE - SDN</v>
          </cell>
        </row>
        <row r="201">
          <cell r="C201" t="str">
            <v>MANDAGUACU - SDN</v>
          </cell>
        </row>
        <row r="202">
          <cell r="C202" t="str">
            <v>MANDAGUARI - SDN</v>
          </cell>
        </row>
        <row r="203">
          <cell r="C203" t="str">
            <v>MANDIRITUBA - SDL</v>
          </cell>
        </row>
        <row r="204">
          <cell r="C204" t="str">
            <v>MANFRINOPOLIS - SDO</v>
          </cell>
        </row>
        <row r="205">
          <cell r="C205" t="str">
            <v>MANGUEIRINHA - SDO</v>
          </cell>
        </row>
        <row r="206">
          <cell r="C206" t="str">
            <v>MANOEL RIBAS - SDT</v>
          </cell>
        </row>
        <row r="207">
          <cell r="C207" t="str">
            <v>MARECHAL CANDIDO RONDON - SDO</v>
          </cell>
        </row>
        <row r="208">
          <cell r="C208" t="str">
            <v>MARIA HELENA - SDN</v>
          </cell>
        </row>
        <row r="209">
          <cell r="C209" t="str">
            <v>MARIALVA - SDN</v>
          </cell>
        </row>
        <row r="210">
          <cell r="C210" t="str">
            <v>MARILANDIA DO SUL - SDT</v>
          </cell>
        </row>
        <row r="211">
          <cell r="C211" t="str">
            <v>MARILENA - SDN</v>
          </cell>
        </row>
        <row r="212">
          <cell r="C212" t="str">
            <v>MARILUZ - SDN</v>
          </cell>
        </row>
        <row r="213">
          <cell r="C213" t="str">
            <v>MARINGA - SDN</v>
          </cell>
        </row>
        <row r="214">
          <cell r="C214" t="str">
            <v>MARIOPOLIS - SDO</v>
          </cell>
        </row>
        <row r="215">
          <cell r="C215" t="str">
            <v>MARIPA - SDO</v>
          </cell>
        </row>
        <row r="216">
          <cell r="C216" t="str">
            <v>MARMELEIRO - SDO</v>
          </cell>
        </row>
        <row r="217">
          <cell r="C217" t="str">
            <v>MARQUINHO - SDO</v>
          </cell>
        </row>
        <row r="218">
          <cell r="C218" t="str">
            <v>MARUMBI - SDT</v>
          </cell>
        </row>
        <row r="219">
          <cell r="C219" t="str">
            <v>MATELANDIA - SDO</v>
          </cell>
        </row>
        <row r="220">
          <cell r="C220" t="str">
            <v>MATINHOS - SDL</v>
          </cell>
        </row>
        <row r="221">
          <cell r="C221" t="str">
            <v>MATO RICO - SDN</v>
          </cell>
        </row>
        <row r="222">
          <cell r="C222" t="str">
            <v>MAUA DA SERRA - SDT</v>
          </cell>
        </row>
        <row r="223">
          <cell r="C223" t="str">
            <v>MEDIANEIRA - SDO</v>
          </cell>
        </row>
        <row r="224">
          <cell r="C224" t="str">
            <v>MERCEDES - SDO</v>
          </cell>
        </row>
        <row r="225">
          <cell r="C225" t="str">
            <v>MIRADOR - SDN</v>
          </cell>
        </row>
        <row r="226">
          <cell r="C226" t="str">
            <v>MIRASELVA - SDT</v>
          </cell>
        </row>
        <row r="227">
          <cell r="C227" t="str">
            <v>MISSAL - SDO</v>
          </cell>
        </row>
        <row r="228">
          <cell r="C228" t="str">
            <v>MOREIRA SALES - SDN</v>
          </cell>
        </row>
        <row r="229">
          <cell r="C229" t="str">
            <v>MORRETES - SDL</v>
          </cell>
        </row>
        <row r="230">
          <cell r="C230" t="str">
            <v>MUNHOZ DE MELO - SDT</v>
          </cell>
        </row>
        <row r="231">
          <cell r="C231" t="str">
            <v>NOSSA SENHORA DAS GRACAS - SDT</v>
          </cell>
        </row>
        <row r="232">
          <cell r="C232" t="str">
            <v>NOVA ALIANCA DO IVAI - SDN</v>
          </cell>
        </row>
        <row r="233">
          <cell r="C233" t="str">
            <v>NOVA AMERICA DA COLINA - SDT</v>
          </cell>
        </row>
        <row r="234">
          <cell r="C234" t="str">
            <v>NOVA AURORA - SDO</v>
          </cell>
        </row>
        <row r="235">
          <cell r="C235" t="str">
            <v>NOVA CANTU - SDN</v>
          </cell>
        </row>
        <row r="236">
          <cell r="C236" t="str">
            <v>NOVA ESPERANCA - SDN</v>
          </cell>
        </row>
        <row r="237">
          <cell r="C237" t="str">
            <v>NOVA ESPERANCA DO SUDOESTE - SDO</v>
          </cell>
        </row>
        <row r="238">
          <cell r="C238" t="str">
            <v>NOVA FATIMA - SDT</v>
          </cell>
        </row>
        <row r="239">
          <cell r="C239" t="str">
            <v>NOVA LARANJEIRAS - SDO</v>
          </cell>
        </row>
        <row r="240">
          <cell r="C240" t="str">
            <v>NOVA LONDRINA - SDN</v>
          </cell>
        </row>
        <row r="241">
          <cell r="C241" t="str">
            <v>NOVA OLIMPIA - SDN</v>
          </cell>
        </row>
        <row r="242">
          <cell r="C242" t="str">
            <v>NOVA PRATA DO IGUACU - SDO</v>
          </cell>
        </row>
        <row r="243">
          <cell r="C243" t="str">
            <v>NOVA SANTA BARBARA - SDT</v>
          </cell>
        </row>
        <row r="244">
          <cell r="C244" t="str">
            <v>NOVA SANTA ROSA - SDO</v>
          </cell>
        </row>
        <row r="245">
          <cell r="C245" t="str">
            <v>NOVA TEBAS - SDN</v>
          </cell>
        </row>
        <row r="246">
          <cell r="C246" t="str">
            <v>NOVO ITACOLOMI - SDT</v>
          </cell>
        </row>
        <row r="247">
          <cell r="C247" t="str">
            <v>ORTIGUEIRA - SDC</v>
          </cell>
        </row>
        <row r="248">
          <cell r="C248" t="str">
            <v>OURIZONA - SDN</v>
          </cell>
        </row>
        <row r="249">
          <cell r="C249" t="str">
            <v>OURO VERDE DO OESTE - SDO</v>
          </cell>
        </row>
        <row r="250">
          <cell r="C250" t="str">
            <v>PAICANDU - SDN</v>
          </cell>
        </row>
        <row r="251">
          <cell r="C251" t="str">
            <v>PALMAS - SDO</v>
          </cell>
        </row>
        <row r="252">
          <cell r="C252" t="str">
            <v>PALMEIRA - SDC</v>
          </cell>
        </row>
        <row r="253">
          <cell r="C253" t="str">
            <v>PALMITAL - SDC</v>
          </cell>
        </row>
        <row r="254">
          <cell r="C254" t="str">
            <v>PALOTINA - SDO</v>
          </cell>
        </row>
        <row r="255">
          <cell r="C255" t="str">
            <v>PARAISO DO NORTE - SDN</v>
          </cell>
        </row>
        <row r="256">
          <cell r="C256" t="str">
            <v>PARANACITY - SDN</v>
          </cell>
        </row>
        <row r="257">
          <cell r="C257" t="str">
            <v>PARANAGUA - SDL</v>
          </cell>
        </row>
        <row r="258">
          <cell r="C258" t="str">
            <v>PARANAPOEMA - SDN</v>
          </cell>
        </row>
        <row r="259">
          <cell r="C259" t="str">
            <v>PARANAVAI - SDN</v>
          </cell>
        </row>
        <row r="260">
          <cell r="C260" t="str">
            <v>PATO BRAGADO - SDO</v>
          </cell>
        </row>
        <row r="261">
          <cell r="C261" t="str">
            <v>PATO BRANCO - SDO</v>
          </cell>
        </row>
        <row r="262">
          <cell r="C262" t="str">
            <v>PAULA FREITAS - SDC</v>
          </cell>
        </row>
        <row r="263">
          <cell r="C263" t="str">
            <v>PAULO FRONTIN - SDC</v>
          </cell>
        </row>
        <row r="264">
          <cell r="C264" t="str">
            <v>PEABIRU - SDN</v>
          </cell>
        </row>
        <row r="265">
          <cell r="C265" t="str">
            <v>PEROBAL - SDN</v>
          </cell>
        </row>
        <row r="266">
          <cell r="C266" t="str">
            <v>PEROLA - SDN</v>
          </cell>
        </row>
        <row r="267">
          <cell r="C267" t="str">
            <v>PEROLA DOESTE - SDO</v>
          </cell>
        </row>
        <row r="268">
          <cell r="C268" t="str">
            <v>PIEN - SDL</v>
          </cell>
        </row>
        <row r="269">
          <cell r="C269" t="str">
            <v>PINHAIS - SDL</v>
          </cell>
        </row>
        <row r="270">
          <cell r="C270" t="str">
            <v>PINHAL DE SAO BENTO - SDO</v>
          </cell>
        </row>
        <row r="271">
          <cell r="C271" t="str">
            <v>PINHALAO - SDT</v>
          </cell>
        </row>
        <row r="272">
          <cell r="C272" t="str">
            <v>PINHAO - SDC</v>
          </cell>
        </row>
        <row r="273">
          <cell r="C273" t="str">
            <v>PIRAI DO SUL - SDC</v>
          </cell>
        </row>
        <row r="274">
          <cell r="C274" t="str">
            <v>PIRAQUARA - SDL</v>
          </cell>
        </row>
        <row r="275">
          <cell r="C275" t="str">
            <v>PITANGA - SDC</v>
          </cell>
        </row>
        <row r="276">
          <cell r="C276" t="str">
            <v>PITANGUEIRAS - SDT</v>
          </cell>
        </row>
        <row r="277">
          <cell r="C277" t="str">
            <v>PLANALTINA DO PARANA - SDN</v>
          </cell>
        </row>
        <row r="278">
          <cell r="C278" t="str">
            <v>PLANALTO - SDO</v>
          </cell>
        </row>
        <row r="279">
          <cell r="C279" t="str">
            <v>PONTA GROSSA - SDC</v>
          </cell>
        </row>
        <row r="280">
          <cell r="C280" t="str">
            <v>PONTAL DO PARANA - SDL</v>
          </cell>
        </row>
        <row r="281">
          <cell r="C281" t="str">
            <v>PORECATU - SDT</v>
          </cell>
        </row>
        <row r="282">
          <cell r="C282" t="str">
            <v>PORTO AMAZONAS - SDC</v>
          </cell>
        </row>
        <row r="283">
          <cell r="C283" t="str">
            <v>PORTO BARREIRO - SDO</v>
          </cell>
        </row>
        <row r="284">
          <cell r="C284" t="str">
            <v>PORTO RICO - SDN</v>
          </cell>
        </row>
        <row r="285">
          <cell r="C285" t="str">
            <v>PORTO UNIAO - SC - SDC</v>
          </cell>
        </row>
        <row r="286">
          <cell r="C286" t="str">
            <v>PORTO VITORIA - SDC</v>
          </cell>
        </row>
        <row r="287">
          <cell r="C287" t="str">
            <v>PRADO FERREIRA - SDT</v>
          </cell>
        </row>
        <row r="288">
          <cell r="C288" t="str">
            <v>PRANCHITA - SDO</v>
          </cell>
        </row>
        <row r="289">
          <cell r="C289" t="str">
            <v>PRESIDENTE CASTELO BRANCO - SDN</v>
          </cell>
        </row>
        <row r="290">
          <cell r="C290" t="str">
            <v>PRIMEIRO DE MAIO - SDT</v>
          </cell>
        </row>
        <row r="291">
          <cell r="C291" t="str">
            <v>PRUDENTOPOLIS - SDC</v>
          </cell>
        </row>
        <row r="292">
          <cell r="C292" t="str">
            <v>QUARTO CENTENARIO - SDN</v>
          </cell>
        </row>
        <row r="293">
          <cell r="C293" t="str">
            <v>QUATIGUA - SDT</v>
          </cell>
        </row>
        <row r="294">
          <cell r="C294" t="str">
            <v>QUATRO BARRAS - SDL</v>
          </cell>
        </row>
        <row r="295">
          <cell r="C295" t="str">
            <v>QUATRO PONTES - SDO</v>
          </cell>
        </row>
        <row r="296">
          <cell r="C296" t="str">
            <v>QUEDAS DO IGUACU - SDO</v>
          </cell>
        </row>
        <row r="297">
          <cell r="C297" t="str">
            <v>QUERENCIA DO NORTE - SDN</v>
          </cell>
        </row>
        <row r="298">
          <cell r="C298" t="str">
            <v>QUINTA DO SOL - SDN</v>
          </cell>
        </row>
        <row r="299">
          <cell r="C299" t="str">
            <v>QUITANDINHA - SDL</v>
          </cell>
        </row>
        <row r="300">
          <cell r="C300" t="str">
            <v>RAMILANDIA - SDO</v>
          </cell>
        </row>
        <row r="301">
          <cell r="C301" t="str">
            <v>RANCHO ALEGRE - SDT</v>
          </cell>
        </row>
        <row r="302">
          <cell r="C302" t="str">
            <v>RANCHO ALEGRE D'OESTE - SDN</v>
          </cell>
        </row>
        <row r="303">
          <cell r="C303" t="str">
            <v>REALEZA - SDO</v>
          </cell>
        </row>
        <row r="304">
          <cell r="C304" t="str">
            <v>REBOUCAS - SDC</v>
          </cell>
        </row>
        <row r="305">
          <cell r="C305" t="str">
            <v>RENASCENCA - SDO</v>
          </cell>
        </row>
        <row r="306">
          <cell r="C306" t="str">
            <v>RESERVA - SDC</v>
          </cell>
        </row>
        <row r="307">
          <cell r="C307" t="str">
            <v>RESERVA DO IGUACU - SDO</v>
          </cell>
        </row>
        <row r="308">
          <cell r="C308" t="str">
            <v>RIBEIRAO DO PINHAL - SDT</v>
          </cell>
        </row>
        <row r="309">
          <cell r="C309" t="str">
            <v>RIO AZUL - SDC</v>
          </cell>
        </row>
        <row r="310">
          <cell r="C310" t="str">
            <v>RIO BOM - SDT</v>
          </cell>
        </row>
        <row r="311">
          <cell r="C311" t="str">
            <v>RIO BONITO DO IGUACU - SDO</v>
          </cell>
        </row>
        <row r="312">
          <cell r="C312" t="str">
            <v>RIO BRANCO DO IVAI - SDT</v>
          </cell>
        </row>
        <row r="313">
          <cell r="C313" t="str">
            <v>RIO BRANCO DO SUL - SDL</v>
          </cell>
        </row>
        <row r="314">
          <cell r="C314" t="str">
            <v>RIO NEGRO - SDL</v>
          </cell>
        </row>
        <row r="315">
          <cell r="C315" t="str">
            <v>ROLANDIA - SDT</v>
          </cell>
        </row>
        <row r="316">
          <cell r="C316" t="str">
            <v>RONCADOR - SDN</v>
          </cell>
        </row>
        <row r="317">
          <cell r="C317" t="str">
            <v>RONDON - SDN</v>
          </cell>
        </row>
        <row r="318">
          <cell r="C318" t="str">
            <v>ROSARIO DO IVAI - SDT</v>
          </cell>
        </row>
        <row r="319">
          <cell r="C319" t="str">
            <v>SABAUDIA - SDT</v>
          </cell>
        </row>
        <row r="320">
          <cell r="C320" t="str">
            <v>SALGADO FILHO - SDO</v>
          </cell>
        </row>
        <row r="321">
          <cell r="C321" t="str">
            <v>SALTO DO ITARARE - SDT</v>
          </cell>
        </row>
        <row r="322">
          <cell r="C322" t="str">
            <v>SALTO DO LONTRA - SDO</v>
          </cell>
        </row>
        <row r="323">
          <cell r="C323" t="str">
            <v>SANTA AMELIA - SDT</v>
          </cell>
        </row>
        <row r="324">
          <cell r="C324" t="str">
            <v>SANTA CECILIA DO PAVAO - SDT</v>
          </cell>
        </row>
        <row r="325">
          <cell r="C325" t="str">
            <v>SANTA CRUZ DE MONTE CASTELO - SDN</v>
          </cell>
        </row>
        <row r="326">
          <cell r="C326" t="str">
            <v>SANTA FE - SDT</v>
          </cell>
        </row>
        <row r="327">
          <cell r="C327" t="str">
            <v>SANTA HELENA - SDO</v>
          </cell>
        </row>
        <row r="328">
          <cell r="C328" t="str">
            <v>SANTA INES - SDN</v>
          </cell>
        </row>
        <row r="329">
          <cell r="C329" t="str">
            <v>SANTA ISABEL DO IVAI - SDN</v>
          </cell>
        </row>
        <row r="330">
          <cell r="C330" t="str">
            <v>SANTA IZABEL DO OESTE - SDO</v>
          </cell>
        </row>
        <row r="331">
          <cell r="C331" t="str">
            <v>SANTA LUCIA - SDO</v>
          </cell>
        </row>
        <row r="332">
          <cell r="C332" t="str">
            <v>SANTA MARIA DO OESTE - SDC</v>
          </cell>
        </row>
        <row r="333">
          <cell r="C333" t="str">
            <v>SANTA MARIANA - SDT</v>
          </cell>
        </row>
        <row r="334">
          <cell r="C334" t="str">
            <v>SANTA MONICA - SDN</v>
          </cell>
        </row>
        <row r="335">
          <cell r="C335" t="str">
            <v>SANTA TEREZA DO OESTE - SDO</v>
          </cell>
        </row>
        <row r="336">
          <cell r="C336" t="str">
            <v>SANTA TEREZINHA DE ITAIPU - SDO</v>
          </cell>
        </row>
        <row r="337">
          <cell r="C337" t="str">
            <v>SANTANA DO ITARARE - SDT</v>
          </cell>
        </row>
        <row r="338">
          <cell r="C338" t="str">
            <v>SANTO ANTONIO DA PLATINA - SDT</v>
          </cell>
        </row>
        <row r="339">
          <cell r="C339" t="str">
            <v>SANTO ANTONIO DO CAIUA - SDN</v>
          </cell>
        </row>
        <row r="340">
          <cell r="C340" t="str">
            <v>SANTO ANTONIO DO PARAISO - SDT</v>
          </cell>
        </row>
        <row r="341">
          <cell r="C341" t="str">
            <v>SANTO ANTONIO DO SUDOESTE - SDO</v>
          </cell>
        </row>
        <row r="342">
          <cell r="C342" t="str">
            <v>SANTO INACIO - SDT</v>
          </cell>
        </row>
        <row r="343">
          <cell r="C343" t="str">
            <v>SAO CARLOS DO IVAI - SDN</v>
          </cell>
        </row>
        <row r="344">
          <cell r="C344" t="str">
            <v>SAO JERONIMO DA SERRA - SDT</v>
          </cell>
        </row>
        <row r="345">
          <cell r="C345" t="str">
            <v>SAO JOAO - SDO</v>
          </cell>
        </row>
        <row r="346">
          <cell r="C346" t="str">
            <v>SAO JOAO DO CAIUA - SDN</v>
          </cell>
        </row>
        <row r="347">
          <cell r="C347" t="str">
            <v>SAO JOAO DO IVAI - SDT</v>
          </cell>
        </row>
        <row r="348">
          <cell r="C348" t="str">
            <v>SAO JOAO DO TRIUNFO - SDC</v>
          </cell>
        </row>
        <row r="349">
          <cell r="C349" t="str">
            <v>SAO JORGE DO IVAI - SDN</v>
          </cell>
        </row>
        <row r="350">
          <cell r="C350" t="str">
            <v>SAO JORGE DO PATROCINIO - SDN</v>
          </cell>
        </row>
        <row r="351">
          <cell r="C351" t="str">
            <v>SAO JORGE DOESTE - SDO</v>
          </cell>
        </row>
        <row r="352">
          <cell r="C352" t="str">
            <v>SAO JOSE DA BOA VISTA - SDT</v>
          </cell>
        </row>
        <row r="353">
          <cell r="C353" t="str">
            <v>SAO JOSE DAS PALMEIRAS - SDO</v>
          </cell>
        </row>
        <row r="354">
          <cell r="C354" t="str">
            <v>SAO JOSE DOS PINHAIS - SDL</v>
          </cell>
        </row>
        <row r="355">
          <cell r="C355" t="str">
            <v>SAO MANOEL DO PARANA - SDN</v>
          </cell>
        </row>
        <row r="356">
          <cell r="C356" t="str">
            <v>SAO MATEUS DO SUL - SDC</v>
          </cell>
        </row>
        <row r="357">
          <cell r="C357" t="str">
            <v>SAO MIGUEL DO IGUACU - SDO</v>
          </cell>
        </row>
        <row r="358">
          <cell r="C358" t="str">
            <v>SAO PEDRO DO IGUACU - SDO</v>
          </cell>
        </row>
        <row r="359">
          <cell r="C359" t="str">
            <v>SAO PEDRO DO IVAI - SDT</v>
          </cell>
        </row>
        <row r="360">
          <cell r="C360" t="str">
            <v>SAO PEDRO DO PARANA - SDN</v>
          </cell>
        </row>
        <row r="361">
          <cell r="C361" t="str">
            <v>SAO SEBASTIAO DA AMOREIRA - SDT</v>
          </cell>
        </row>
        <row r="362">
          <cell r="C362" t="str">
            <v>SAO TOME - SDN</v>
          </cell>
        </row>
        <row r="363">
          <cell r="C363" t="str">
            <v>SAPOPEMA - SDC</v>
          </cell>
        </row>
        <row r="364">
          <cell r="C364" t="str">
            <v>SARANDI - SDN</v>
          </cell>
        </row>
        <row r="365">
          <cell r="C365" t="str">
            <v>SAUDADE DO IGUACU - SDO</v>
          </cell>
        </row>
        <row r="366">
          <cell r="C366" t="str">
            <v>SENGES - SDC</v>
          </cell>
        </row>
        <row r="367">
          <cell r="C367" t="str">
            <v>SERRANOPOLIS DO IGUACU - SDO</v>
          </cell>
        </row>
        <row r="368">
          <cell r="C368" t="str">
            <v>SERTANEJA - SDT</v>
          </cell>
        </row>
        <row r="369">
          <cell r="C369" t="str">
            <v>SERTANOPOLIS - SDT</v>
          </cell>
        </row>
        <row r="370">
          <cell r="C370" t="str">
            <v>SIQUEIRA CAMPOS - SDT</v>
          </cell>
        </row>
        <row r="371">
          <cell r="C371" t="str">
            <v>SULINA - SDO</v>
          </cell>
        </row>
        <row r="372">
          <cell r="C372" t="str">
            <v>TAMARANA - SDT</v>
          </cell>
        </row>
        <row r="373">
          <cell r="C373" t="str">
            <v>TAMBOARA - SDN</v>
          </cell>
        </row>
        <row r="374">
          <cell r="C374" t="str">
            <v>TAPEJARA - SDN</v>
          </cell>
        </row>
        <row r="375">
          <cell r="C375" t="str">
            <v>TAPIRA - SDN</v>
          </cell>
        </row>
        <row r="376">
          <cell r="C376" t="str">
            <v>TEIXEIRA SOARES - SDC</v>
          </cell>
        </row>
        <row r="377">
          <cell r="C377" t="str">
            <v>TELEMACO BORBA - SDC</v>
          </cell>
        </row>
        <row r="378">
          <cell r="C378" t="str">
            <v>TERRA BOA - SDN</v>
          </cell>
        </row>
        <row r="379">
          <cell r="C379" t="str">
            <v>TERRA RICA - SDN</v>
          </cell>
        </row>
        <row r="380">
          <cell r="C380" t="str">
            <v>TERRA ROXA - SDO</v>
          </cell>
        </row>
        <row r="381">
          <cell r="C381" t="str">
            <v>TIBAGI - SDC</v>
          </cell>
        </row>
        <row r="382">
          <cell r="C382" t="str">
            <v>TIJUCAS DO SUL - SDL</v>
          </cell>
        </row>
        <row r="383">
          <cell r="C383" t="str">
            <v>TOLEDO - SDO</v>
          </cell>
        </row>
        <row r="384">
          <cell r="C384" t="str">
            <v>TOMAZINA - SDT</v>
          </cell>
        </row>
        <row r="385">
          <cell r="C385" t="str">
            <v>TRES BARRAS DO PARANA - SDO</v>
          </cell>
        </row>
        <row r="386">
          <cell r="C386" t="str">
            <v>TUNAS DO PARANA - SDL</v>
          </cell>
        </row>
        <row r="387">
          <cell r="C387" t="str">
            <v>TUNEIRAS DO OESTE - SDN</v>
          </cell>
        </row>
        <row r="388">
          <cell r="C388" t="str">
            <v>TUPASSI - SDO</v>
          </cell>
        </row>
        <row r="389">
          <cell r="C389" t="str">
            <v>TURVO - SDC</v>
          </cell>
        </row>
        <row r="390">
          <cell r="C390" t="str">
            <v>UBIRATA - SDN</v>
          </cell>
        </row>
        <row r="391">
          <cell r="C391" t="str">
            <v>UMUARAMA - SDN</v>
          </cell>
        </row>
        <row r="392">
          <cell r="C392" t="str">
            <v>UNIAO DA VITORIA - SDC</v>
          </cell>
        </row>
        <row r="393">
          <cell r="C393" t="str">
            <v>UNIFLOR - SDN</v>
          </cell>
        </row>
        <row r="394">
          <cell r="C394" t="str">
            <v>URAI - SDT</v>
          </cell>
        </row>
        <row r="395">
          <cell r="C395" t="str">
            <v>VENTANIA - SDC</v>
          </cell>
        </row>
        <row r="396">
          <cell r="C396" t="str">
            <v>VERA CRUZ DO OESTE - SDO</v>
          </cell>
        </row>
        <row r="397">
          <cell r="C397" t="str">
            <v>VERE - SDO</v>
          </cell>
        </row>
        <row r="398">
          <cell r="C398" t="str">
            <v>VIRMOND - SDO</v>
          </cell>
        </row>
        <row r="399">
          <cell r="C399" t="str">
            <v>VITORINO - SDO</v>
          </cell>
        </row>
        <row r="400">
          <cell r="C400" t="str">
            <v>WENCESLAU BRAZ - SDT</v>
          </cell>
        </row>
        <row r="401">
          <cell r="C401" t="str">
            <v>XAMBRE - SDN</v>
          </cell>
        </row>
      </sheetData>
      <sheetData sheetId="23" refreshError="1">
        <row r="4">
          <cell r="C4" t="str">
            <v>SELECIONE O SUBGRUPO TARIFÁRIO</v>
          </cell>
        </row>
        <row r="5">
          <cell r="C5" t="str">
            <v>A1 - ACIMA DE 230 kV</v>
          </cell>
        </row>
        <row r="6">
          <cell r="C6" t="str">
            <v>A2 - DE 88 kV A 230 kV</v>
          </cell>
        </row>
        <row r="7">
          <cell r="C7" t="str">
            <v>A3 - 69 kV</v>
          </cell>
        </row>
        <row r="8">
          <cell r="C8" t="str">
            <v>A3a - DE 30 kV A 44 kV</v>
          </cell>
        </row>
        <row r="9">
          <cell r="C9" t="str">
            <v>A4 - DE 2,3 kV A 25 kV</v>
          </cell>
        </row>
        <row r="10">
          <cell r="C10" t="str">
            <v>AS - SUBTERRÂNEO</v>
          </cell>
        </row>
        <row r="11">
          <cell r="C11" t="str">
            <v>B1 - BAIXA TENSÃO (RESIDENCIAL)</v>
          </cell>
        </row>
        <row r="12">
          <cell r="C12" t="str">
            <v>B2 - BAIXA TENSÃO (RURAL)</v>
          </cell>
        </row>
        <row r="13">
          <cell r="C13" t="str">
            <v>B3 - BAIXA TENSÃO (DEMAIS CLASSES)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Iniciais"/>
      <sheetName val="Docs Solicitados"/>
      <sheetName val="Qualificação"/>
      <sheetName val="Critérios de Classificação"/>
      <sheetName val="Peso Usos Finais"/>
      <sheetName val="Parâmetros Quantitativos"/>
      <sheetName val="Parâmetros Qualitativos"/>
      <sheetName val="Pontuação"/>
      <sheetName val="Classificação"/>
      <sheetName val="Projetos Selecionados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 t="str">
            <v>Selecione o Tipo de Projeto</v>
          </cell>
          <cell r="N2" t="str">
            <v>Aquecimento Solar</v>
          </cell>
        </row>
        <row r="3">
          <cell r="D3" t="str">
            <v>Industrial</v>
          </cell>
          <cell r="N3" t="str">
            <v>Ar Comprimido</v>
          </cell>
        </row>
        <row r="4">
          <cell r="D4" t="str">
            <v>Comércio e Serviços</v>
          </cell>
          <cell r="N4" t="str">
            <v>Bombas de vácuo</v>
          </cell>
        </row>
        <row r="5">
          <cell r="D5" t="str">
            <v>Poder Público</v>
          </cell>
          <cell r="N5" t="str">
            <v>Bombas Hidráulicas</v>
          </cell>
        </row>
        <row r="6">
          <cell r="D6" t="str">
            <v>Serviços Públicos</v>
          </cell>
          <cell r="N6" t="str">
            <v>Cond. Ambiental</v>
          </cell>
        </row>
        <row r="7">
          <cell r="D7" t="str">
            <v>Rural</v>
          </cell>
          <cell r="N7" t="str">
            <v>Equip. hospitalar</v>
          </cell>
        </row>
        <row r="8">
          <cell r="D8" t="str">
            <v>Residencial</v>
          </cell>
          <cell r="N8" t="str">
            <v>Fontes Incentivadas</v>
          </cell>
        </row>
        <row r="9">
          <cell r="D9" t="str">
            <v>Residencial Tarifa Social</v>
          </cell>
          <cell r="N9" t="str">
            <v>Iluminação</v>
          </cell>
        </row>
        <row r="10">
          <cell r="D10" t="str">
            <v>Iluminação Pública</v>
          </cell>
          <cell r="N10" t="str">
            <v>Motores</v>
          </cell>
        </row>
        <row r="11">
          <cell r="N11" t="str">
            <v>Outros</v>
          </cell>
        </row>
        <row r="12">
          <cell r="N12" t="str">
            <v>Refrigeração</v>
          </cell>
        </row>
        <row r="13">
          <cell r="N13" t="str">
            <v>Sistemas motrizes</v>
          </cell>
        </row>
        <row r="14">
          <cell r="N14" t="str">
            <v>Sopradores de Ar</v>
          </cell>
        </row>
        <row r="15">
          <cell r="N15" t="str">
            <v>Trocador de calor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Iniciais"/>
      <sheetName val="Docs Solicitados"/>
      <sheetName val="Qualificação"/>
      <sheetName val="Critérios de Classificação"/>
      <sheetName val="Peso Usos Finais"/>
      <sheetName val="Parâmetros Quantitativos"/>
      <sheetName val="Parâmetros Qualitativos"/>
      <sheetName val="Pontuação"/>
      <sheetName val="Classificação"/>
      <sheetName val="Projetos Selecionados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N2" t="str">
            <v>Aquecimento Solar</v>
          </cell>
        </row>
        <row r="3">
          <cell r="N3" t="str">
            <v>Ar Comprimido</v>
          </cell>
        </row>
        <row r="4">
          <cell r="N4" t="str">
            <v>Bombas de vácuo</v>
          </cell>
        </row>
        <row r="5">
          <cell r="N5" t="str">
            <v>Bombas Hidráulicas</v>
          </cell>
        </row>
        <row r="6">
          <cell r="N6" t="str">
            <v>Cond. Ambiental</v>
          </cell>
        </row>
        <row r="7">
          <cell r="N7" t="str">
            <v>Equip. hospitalar</v>
          </cell>
        </row>
        <row r="8">
          <cell r="N8" t="str">
            <v>Fontes Incentivadas</v>
          </cell>
        </row>
        <row r="9">
          <cell r="N9" t="str">
            <v>Iluminação</v>
          </cell>
        </row>
        <row r="10">
          <cell r="N10" t="str">
            <v>Motores</v>
          </cell>
        </row>
        <row r="11">
          <cell r="N11" t="str">
            <v>Outros</v>
          </cell>
        </row>
        <row r="12">
          <cell r="N12" t="str">
            <v>Refrigeração</v>
          </cell>
        </row>
        <row r="13">
          <cell r="N13" t="str">
            <v>Sistemas motrizes</v>
          </cell>
        </row>
        <row r="14">
          <cell r="N14" t="str">
            <v>Sopradores de Ar</v>
          </cell>
        </row>
        <row r="15">
          <cell r="N15" t="str">
            <v>Trocador de calor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"/>
      <sheetName val="Ajuda"/>
      <sheetName val="Apoio"/>
      <sheetName val="Custo Contábil"/>
      <sheetName val="IndFinanceiro"/>
      <sheetName val="RCB"/>
      <sheetName val="MOP"/>
      <sheetName val="Diagnóstico (ORÇ)"/>
      <sheetName val="Diagnóstico"/>
      <sheetName val="Marketing (ORÇ)"/>
      <sheetName val="Marketing"/>
      <sheetName val="Transporte"/>
      <sheetName val="Descarte (ORÇ)"/>
      <sheetName val="Descarte"/>
      <sheetName val="M&amp;V (ORÇ)"/>
      <sheetName val="M&amp;V"/>
      <sheetName val="Treinamento (ORÇ)"/>
      <sheetName val="Treinamento"/>
      <sheetName val="ContrDesemp"/>
      <sheetName val="IlumCusto (ORÇ)"/>
      <sheetName val="IlumCusto"/>
      <sheetName val="IlumBenef1"/>
      <sheetName val="IlumBenef2"/>
      <sheetName val="CondAmbCusto (ORÇ)"/>
      <sheetName val="CondAmbCusto"/>
      <sheetName val="CondAmbBenef1"/>
      <sheetName val="CondAmbBenef2"/>
      <sheetName val="MotorCusto (ORÇ)"/>
      <sheetName val="MotorCusto"/>
      <sheetName val="MotorBenef1"/>
      <sheetName val="MotorBenef2"/>
      <sheetName val="RefrigCusto (ORÇ)"/>
      <sheetName val="RefrigCusto"/>
      <sheetName val="RefrigBenef1"/>
      <sheetName val="RefrigBenef2"/>
      <sheetName val="SolarCusto (ORÇ)"/>
      <sheetName val="SolarCusto"/>
      <sheetName val="SolarBenef1"/>
      <sheetName val="SolarBenef2"/>
      <sheetName val="HospCusto (ORÇ)"/>
      <sheetName val="HospCusto"/>
      <sheetName val="HospBenef1"/>
      <sheetName val="HospBenef2"/>
      <sheetName val="OutrosCusto (ORÇ)"/>
      <sheetName val="OutrosCusto"/>
      <sheetName val="OutrosBenef1"/>
      <sheetName val="OutrosBenef2"/>
      <sheetName val="FICusto (ORÇ)"/>
      <sheetName val="FICusto"/>
      <sheetName val="FIBenef1"/>
      <sheetName val="C. Físico"/>
      <sheetName val="C. Financeiro"/>
      <sheetName val="FIBenef2"/>
      <sheetName val="Físico"/>
      <sheetName val="Financei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3">
          <cell r="E3" t="str">
            <v>Mês 1</v>
          </cell>
          <cell r="F3" t="str">
            <v>Mês 2</v>
          </cell>
          <cell r="G3" t="str">
            <v>Mês 3</v>
          </cell>
          <cell r="H3" t="str">
            <v>Mês 4</v>
          </cell>
          <cell r="I3" t="str">
            <v>Mês 5</v>
          </cell>
          <cell r="J3" t="str">
            <v>Mês 6</v>
          </cell>
          <cell r="K3" t="str">
            <v>Mês 7</v>
          </cell>
          <cell r="L3" t="str">
            <v>Mês 8</v>
          </cell>
          <cell r="M3" t="str">
            <v>Mês 9</v>
          </cell>
          <cell r="N3" t="str">
            <v>Mês 10</v>
          </cell>
          <cell r="O3" t="str">
            <v>Mês 11</v>
          </cell>
          <cell r="P3" t="str">
            <v>Mês 12</v>
          </cell>
          <cell r="Q3" t="str">
            <v>Mês 13</v>
          </cell>
          <cell r="R3" t="str">
            <v>Mês 14</v>
          </cell>
          <cell r="S3" t="str">
            <v>Mês 15</v>
          </cell>
          <cell r="T3" t="str">
            <v>Mês 16</v>
          </cell>
          <cell r="U3" t="str">
            <v>Mês 17</v>
          </cell>
          <cell r="V3" t="str">
            <v>Mês 18</v>
          </cell>
          <cell r="W3" t="str">
            <v>Mês 19</v>
          </cell>
          <cell r="X3" t="str">
            <v>Mês 20</v>
          </cell>
          <cell r="Y3" t="str">
            <v>Mês 21</v>
          </cell>
          <cell r="Z3" t="str">
            <v>Mês 22</v>
          </cell>
          <cell r="AA3" t="str">
            <v>Mês 23</v>
          </cell>
          <cell r="AB3" t="str">
            <v>Mês 24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omments" Target="../comments1.x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\\Nadc\DADOS\DPEP_DVEE\Planilha%20RCB\Planilha%20C&#225;lculo%20RCB%20Modificada.xl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3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4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5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6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9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2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3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6.bin"/><Relationship Id="rId5" Type="http://schemas.openxmlformats.org/officeDocument/2006/relationships/comments" Target="../comments24.xml"/><Relationship Id="rId4" Type="http://schemas.openxmlformats.org/officeDocument/2006/relationships/ctrlProp" Target="../ctrlProps/ctrlProp20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5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8.vml"/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8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31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33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7213-5F75-4B74-B28A-80EC852040D2}">
  <sheetPr codeName="Plan1">
    <tabColor theme="0"/>
  </sheetPr>
  <dimension ref="A1:AA137"/>
  <sheetViews>
    <sheetView showGridLines="0" zoomScale="82" zoomScaleNormal="100" workbookViewId="0">
      <selection activeCell="I7" sqref="I7"/>
    </sheetView>
  </sheetViews>
  <sheetFormatPr defaultRowHeight="12.75" x14ac:dyDescent="0.2"/>
  <cols>
    <col min="1" max="1" width="3.5703125" style="329" customWidth="1"/>
    <col min="2" max="2" width="2.85546875" style="329" customWidth="1"/>
    <col min="3" max="3" width="4.5703125" style="329" customWidth="1"/>
    <col min="4" max="4" width="19.42578125" style="329" customWidth="1"/>
    <col min="5" max="5" width="3.5703125" style="329" customWidth="1"/>
    <col min="6" max="6" width="17.85546875" style="329" customWidth="1"/>
    <col min="7" max="7" width="4.5703125" style="329" customWidth="1"/>
    <col min="8" max="8" width="20.140625" style="329" customWidth="1"/>
    <col min="9" max="9" width="0.85546875" style="348" customWidth="1"/>
    <col min="10" max="10" width="28.28515625" style="348" customWidth="1"/>
    <col min="11" max="11" width="3.28515625" style="349" customWidth="1"/>
    <col min="12" max="12" width="19.42578125" style="348" customWidth="1"/>
    <col min="13" max="13" width="13.5703125" style="348" customWidth="1"/>
    <col min="14" max="14" width="5.140625" style="348" customWidth="1"/>
    <col min="15" max="15" width="21" style="348" customWidth="1"/>
    <col min="16" max="16" width="2.85546875" style="329" customWidth="1"/>
    <col min="17" max="17" width="1.5703125" style="329" customWidth="1"/>
    <col min="18" max="18" width="15.5703125" style="357" customWidth="1"/>
    <col min="19" max="19" width="22" style="348" customWidth="1"/>
    <col min="20" max="20" width="7.42578125" style="348" customWidth="1"/>
    <col min="21" max="21" width="9.5703125" style="358" bestFit="1" customWidth="1"/>
    <col min="22" max="22" width="9.5703125" style="348" bestFit="1" customWidth="1"/>
    <col min="23" max="23" width="3.5703125" style="348" customWidth="1"/>
    <col min="24" max="24" width="13.42578125" style="348" bestFit="1" customWidth="1"/>
    <col min="25" max="26" width="8.5703125" style="348" customWidth="1"/>
    <col min="27" max="30" width="8.5703125" style="329" customWidth="1"/>
    <col min="31" max="31" width="3.5703125" style="329" customWidth="1"/>
    <col min="32" max="33" width="8.42578125" style="329" bestFit="1" customWidth="1"/>
    <col min="34" max="34" width="5.5703125" style="329" bestFit="1" customWidth="1"/>
    <col min="35" max="35" width="8.85546875" style="329" bestFit="1" customWidth="1"/>
    <col min="36" max="43" width="11.42578125" style="329" customWidth="1"/>
    <col min="44" max="45" width="10.85546875" style="329" bestFit="1" customWidth="1"/>
    <col min="46" max="46" width="45.85546875" style="329" bestFit="1" customWidth="1"/>
    <col min="47" max="47" width="3.5703125" style="329" customWidth="1"/>
    <col min="48" max="48" width="8.5703125" style="329" customWidth="1"/>
    <col min="49" max="49" width="3.5703125" style="329" customWidth="1"/>
    <col min="50" max="50" width="4.42578125" style="329" bestFit="1" customWidth="1"/>
    <col min="51" max="51" width="13.5703125" style="329" bestFit="1" customWidth="1"/>
    <col min="52" max="52" width="5.5703125" style="329" customWidth="1"/>
    <col min="53" max="53" width="3.5703125" style="329" customWidth="1"/>
    <col min="54" max="54" width="9.140625" style="329"/>
    <col min="55" max="55" width="10.140625" style="329" bestFit="1" customWidth="1"/>
    <col min="56" max="57" width="10.140625" style="329" customWidth="1"/>
    <col min="58" max="58" width="12.42578125" style="329" bestFit="1" customWidth="1"/>
    <col min="59" max="59" width="19.140625" style="329" bestFit="1" customWidth="1"/>
    <col min="60" max="60" width="11.42578125" style="329" bestFit="1" customWidth="1"/>
    <col min="61" max="61" width="11.5703125" style="329" bestFit="1" customWidth="1"/>
    <col min="62" max="62" width="12.42578125" style="329" bestFit="1" customWidth="1"/>
    <col min="63" max="63" width="9.5703125" style="329" customWidth="1"/>
    <col min="64" max="64" width="11.5703125" style="329" bestFit="1" customWidth="1"/>
    <col min="65" max="66" width="9.5703125" style="329" bestFit="1" customWidth="1"/>
    <col min="67" max="16384" width="9.140625" style="329"/>
  </cols>
  <sheetData>
    <row r="1" spans="2:26" ht="16.5" customHeight="1" x14ac:dyDescent="0.2">
      <c r="C1" s="627" t="s">
        <v>1393</v>
      </c>
      <c r="D1" s="628"/>
      <c r="E1" s="628"/>
      <c r="R1" s="353"/>
      <c r="S1" s="353"/>
      <c r="T1" s="353"/>
      <c r="U1" s="353"/>
    </row>
    <row r="2" spans="2:26" s="330" customFormat="1" x14ac:dyDescent="0.2">
      <c r="B2" s="533"/>
      <c r="C2" s="534"/>
      <c r="D2" s="534"/>
      <c r="E2" s="534"/>
      <c r="F2" s="534"/>
      <c r="G2" s="534"/>
      <c r="H2" s="535"/>
      <c r="I2" s="535"/>
      <c r="J2" s="536"/>
      <c r="K2" s="535"/>
      <c r="L2" s="535"/>
      <c r="M2" s="535"/>
      <c r="N2" s="535"/>
      <c r="O2" s="535"/>
      <c r="P2" s="537"/>
      <c r="R2" s="737" t="s">
        <v>857</v>
      </c>
      <c r="S2" s="737"/>
      <c r="T2" s="737"/>
      <c r="U2" s="737"/>
      <c r="V2" s="350"/>
      <c r="W2" s="350"/>
      <c r="X2" s="350"/>
      <c r="Y2" s="350"/>
    </row>
    <row r="3" spans="2:26" s="331" customFormat="1" ht="15" customHeight="1" x14ac:dyDescent="0.2">
      <c r="B3" s="527"/>
      <c r="C3" s="528" t="s">
        <v>44</v>
      </c>
      <c r="D3" s="529"/>
      <c r="E3" s="529"/>
      <c r="F3" s="529"/>
      <c r="G3" s="529"/>
      <c r="H3" s="529"/>
      <c r="I3" s="538"/>
      <c r="J3" s="529"/>
      <c r="K3" s="529"/>
      <c r="L3" s="529"/>
      <c r="M3" s="529"/>
      <c r="N3" s="529"/>
      <c r="O3" s="529"/>
      <c r="P3" s="530"/>
      <c r="R3" s="737"/>
      <c r="S3" s="737"/>
      <c r="T3" s="737"/>
      <c r="U3" s="737"/>
      <c r="V3" s="351"/>
      <c r="W3" s="351"/>
      <c r="X3" s="351"/>
      <c r="Y3" s="351"/>
    </row>
    <row r="4" spans="2:26" s="331" customFormat="1" ht="15" customHeight="1" x14ac:dyDescent="0.2">
      <c r="B4" s="527"/>
      <c r="C4" s="784" t="s">
        <v>45</v>
      </c>
      <c r="D4" s="784"/>
      <c r="E4" s="529" t="s">
        <v>1142</v>
      </c>
      <c r="F4" s="529"/>
      <c r="G4" s="529"/>
      <c r="H4" s="529"/>
      <c r="I4" s="529"/>
      <c r="J4" s="529"/>
      <c r="K4" s="529"/>
      <c r="L4" s="529" t="s">
        <v>147</v>
      </c>
      <c r="M4" s="543">
        <v>1</v>
      </c>
      <c r="N4" s="529"/>
      <c r="O4" s="529"/>
      <c r="P4" s="530"/>
      <c r="R4" s="16"/>
      <c r="S4" s="11"/>
      <c r="T4" s="11"/>
      <c r="U4" s="12"/>
      <c r="V4" s="351"/>
      <c r="W4" s="351"/>
      <c r="X4" s="351"/>
      <c r="Y4" s="351"/>
    </row>
    <row r="5" spans="2:26" s="331" customFormat="1" ht="15" customHeight="1" x14ac:dyDescent="0.2">
      <c r="B5" s="527"/>
      <c r="C5" s="784" t="s">
        <v>46</v>
      </c>
      <c r="D5" s="784"/>
      <c r="E5" s="732" t="s">
        <v>1133</v>
      </c>
      <c r="F5" s="732"/>
      <c r="G5" s="732"/>
      <c r="H5" s="732"/>
      <c r="I5" s="732"/>
      <c r="J5" s="732"/>
      <c r="K5" s="732"/>
      <c r="L5" s="732"/>
      <c r="M5" s="732"/>
      <c r="N5" s="732"/>
      <c r="O5" s="732"/>
      <c r="P5" s="530"/>
      <c r="R5" s="16"/>
      <c r="S5" s="11"/>
      <c r="T5" s="11"/>
      <c r="U5" s="12"/>
      <c r="V5" s="351"/>
      <c r="W5" s="351"/>
      <c r="X5" s="351"/>
      <c r="Y5" s="351"/>
    </row>
    <row r="6" spans="2:26" s="331" customFormat="1" ht="15" customHeight="1" x14ac:dyDescent="0.2">
      <c r="B6" s="527"/>
      <c r="C6" s="784" t="s">
        <v>146</v>
      </c>
      <c r="D6" s="784"/>
      <c r="E6" s="544">
        <v>3</v>
      </c>
      <c r="F6" s="543" t="str">
        <f>VLOOKUP(E6,Apoio!AF7:AG255,2)</f>
        <v>ABADIA DE GOIAS</v>
      </c>
      <c r="G6" s="543">
        <f>VLOOKUP(E6,Apoio!AF7:AH255,3)</f>
        <v>0</v>
      </c>
      <c r="H6" s="529"/>
      <c r="I6" s="529"/>
      <c r="J6" s="540"/>
      <c r="K6" s="529"/>
      <c r="L6" s="788" t="s">
        <v>50</v>
      </c>
      <c r="M6" s="788"/>
      <c r="N6" s="783">
        <v>0.08</v>
      </c>
      <c r="O6" s="783"/>
      <c r="P6" s="545"/>
      <c r="R6" s="738"/>
      <c r="S6" s="738"/>
      <c r="T6" s="11"/>
      <c r="U6" s="12"/>
      <c r="V6" s="351"/>
      <c r="W6" s="351"/>
      <c r="X6" s="351"/>
      <c r="Y6" s="351"/>
    </row>
    <row r="7" spans="2:26" s="331" customFormat="1" ht="15" customHeight="1" x14ac:dyDescent="0.2">
      <c r="B7" s="527"/>
      <c r="C7" s="784" t="s">
        <v>131</v>
      </c>
      <c r="D7" s="784"/>
      <c r="E7" s="623">
        <v>13</v>
      </c>
      <c r="F7" s="543"/>
      <c r="G7" s="541"/>
      <c r="H7" s="529"/>
      <c r="I7" s="529"/>
      <c r="J7" s="540"/>
      <c r="K7" s="540"/>
      <c r="L7" s="788" t="s">
        <v>96</v>
      </c>
      <c r="M7" s="788"/>
      <c r="N7" s="789">
        <v>0.7</v>
      </c>
      <c r="O7" s="789"/>
      <c r="P7" s="545"/>
      <c r="Q7" s="332"/>
      <c r="R7" s="738"/>
      <c r="S7" s="738"/>
      <c r="T7" s="11"/>
      <c r="U7" s="12"/>
      <c r="V7" s="351"/>
    </row>
    <row r="8" spans="2:26" s="331" customFormat="1" ht="15" customHeight="1" x14ac:dyDescent="0.25">
      <c r="B8" s="527"/>
      <c r="C8" s="539"/>
      <c r="D8" s="529"/>
      <c r="E8" s="529"/>
      <c r="F8" s="529"/>
      <c r="G8" s="529"/>
      <c r="H8" s="529"/>
      <c r="I8" s="529"/>
      <c r="J8" s="529"/>
      <c r="K8" s="540"/>
      <c r="L8" s="529"/>
      <c r="M8" s="529"/>
      <c r="N8" s="529"/>
      <c r="O8" s="529"/>
      <c r="P8" s="530"/>
      <c r="Q8" s="333"/>
      <c r="R8" s="738"/>
      <c r="S8" s="738"/>
      <c r="T8" s="11"/>
      <c r="U8" s="10"/>
      <c r="V8" s="351"/>
      <c r="W8" s="352"/>
    </row>
    <row r="9" spans="2:26" s="331" customFormat="1" ht="15" customHeight="1" x14ac:dyDescent="0.25">
      <c r="B9" s="527"/>
      <c r="C9" s="528" t="s">
        <v>51</v>
      </c>
      <c r="D9" s="529"/>
      <c r="E9" s="529"/>
      <c r="F9" s="529"/>
      <c r="G9" s="529"/>
      <c r="H9" s="529"/>
      <c r="I9" s="529"/>
      <c r="J9" s="529"/>
      <c r="K9" s="529"/>
      <c r="L9" s="529"/>
      <c r="M9" s="529"/>
      <c r="N9" s="529"/>
      <c r="O9" s="529"/>
      <c r="P9" s="530"/>
      <c r="Q9" s="333"/>
      <c r="R9" s="738"/>
      <c r="S9" s="738"/>
      <c r="T9" s="11"/>
      <c r="U9" s="10"/>
      <c r="V9" s="351"/>
      <c r="W9" s="352"/>
    </row>
    <row r="10" spans="2:26" s="331" customFormat="1" ht="15" customHeight="1" x14ac:dyDescent="0.25">
      <c r="B10" s="527"/>
      <c r="C10" s="733" t="s">
        <v>52</v>
      </c>
      <c r="D10" s="733"/>
      <c r="E10" s="732" t="s">
        <v>1107</v>
      </c>
      <c r="F10" s="732"/>
      <c r="G10" s="732"/>
      <c r="H10" s="732"/>
      <c r="I10" s="732"/>
      <c r="J10" s="732"/>
      <c r="K10" s="732"/>
      <c r="L10" s="732"/>
      <c r="M10" s="732"/>
      <c r="N10" s="732"/>
      <c r="O10" s="732"/>
      <c r="P10" s="530"/>
      <c r="R10" s="10"/>
      <c r="S10" s="10"/>
      <c r="T10" s="10"/>
      <c r="U10" s="10"/>
      <c r="V10" s="351"/>
      <c r="W10" s="352"/>
      <c r="X10" s="352"/>
      <c r="Y10" s="352"/>
      <c r="Z10" s="353"/>
    </row>
    <row r="11" spans="2:26" s="331" customFormat="1" ht="15" customHeight="1" x14ac:dyDescent="0.25">
      <c r="B11" s="527"/>
      <c r="C11" s="733" t="s">
        <v>53</v>
      </c>
      <c r="D11" s="733"/>
      <c r="E11" s="732" t="s">
        <v>1074</v>
      </c>
      <c r="F11" s="732"/>
      <c r="G11" s="732"/>
      <c r="H11" s="732"/>
      <c r="I11" s="732"/>
      <c r="J11" s="732"/>
      <c r="K11" s="732"/>
      <c r="L11" s="732"/>
      <c r="M11" s="732"/>
      <c r="N11" s="732"/>
      <c r="O11" s="732"/>
      <c r="P11" s="530"/>
      <c r="R11" s="728"/>
      <c r="S11" s="728"/>
      <c r="T11" s="338"/>
      <c r="U11" s="338"/>
      <c r="V11" s="351"/>
      <c r="W11" s="352"/>
    </row>
    <row r="12" spans="2:26" s="331" customFormat="1" ht="15" customHeight="1" x14ac:dyDescent="0.25">
      <c r="B12" s="527"/>
      <c r="C12" s="733" t="s">
        <v>54</v>
      </c>
      <c r="D12" s="733"/>
      <c r="E12" s="731">
        <v>0</v>
      </c>
      <c r="F12" s="731"/>
      <c r="G12" s="731"/>
      <c r="H12" s="731"/>
      <c r="I12" s="731"/>
      <c r="J12" s="532"/>
      <c r="K12" s="531"/>
      <c r="L12" s="742" t="s">
        <v>104</v>
      </c>
      <c r="M12" s="743"/>
      <c r="N12" s="730"/>
      <c r="O12" s="730"/>
      <c r="P12" s="530"/>
      <c r="R12" s="728"/>
      <c r="S12" s="728"/>
      <c r="T12" s="728"/>
      <c r="U12" s="728"/>
      <c r="V12" s="351"/>
      <c r="W12" s="354"/>
      <c r="X12" s="354"/>
      <c r="Y12" s="354"/>
      <c r="Z12" s="353"/>
    </row>
    <row r="13" spans="2:26" s="331" customFormat="1" ht="15" customHeight="1" x14ac:dyDescent="0.25">
      <c r="B13" s="527"/>
      <c r="C13" s="733" t="s">
        <v>47</v>
      </c>
      <c r="D13" s="733"/>
      <c r="E13" s="732" t="s">
        <v>1075</v>
      </c>
      <c r="F13" s="732"/>
      <c r="G13" s="732"/>
      <c r="H13" s="732"/>
      <c r="I13" s="732"/>
      <c r="J13" s="732"/>
      <c r="K13" s="732"/>
      <c r="L13" s="732"/>
      <c r="M13" s="732"/>
      <c r="N13" s="732"/>
      <c r="O13" s="732"/>
      <c r="P13" s="530"/>
      <c r="R13" s="728"/>
      <c r="S13" s="728"/>
      <c r="T13" s="728"/>
      <c r="U13" s="728"/>
      <c r="V13" s="351"/>
      <c r="W13" s="352"/>
    </row>
    <row r="14" spans="2:26" s="331" customFormat="1" ht="15" customHeight="1" x14ac:dyDescent="0.25">
      <c r="B14" s="527"/>
      <c r="C14" s="733" t="s">
        <v>48</v>
      </c>
      <c r="D14" s="733"/>
      <c r="E14" s="736">
        <v>0</v>
      </c>
      <c r="F14" s="736"/>
      <c r="G14" s="736"/>
      <c r="H14" s="532" t="s">
        <v>49</v>
      </c>
      <c r="I14" s="532"/>
      <c r="J14" s="735" t="s">
        <v>1076</v>
      </c>
      <c r="K14" s="735"/>
      <c r="L14" s="735"/>
      <c r="M14" s="735"/>
      <c r="N14" s="735"/>
      <c r="O14" s="735"/>
      <c r="P14" s="546"/>
      <c r="R14" s="17" t="s">
        <v>1035</v>
      </c>
      <c r="S14" s="520"/>
      <c r="T14" s="520"/>
      <c r="U14" s="521"/>
      <c r="V14" s="351"/>
      <c r="W14" s="352"/>
      <c r="X14" s="352"/>
      <c r="Y14" s="352"/>
      <c r="Z14" s="353"/>
    </row>
    <row r="15" spans="2:26" s="331" customFormat="1" ht="15" customHeight="1" x14ac:dyDescent="0.25">
      <c r="B15" s="527"/>
      <c r="C15" s="733" t="s">
        <v>1113</v>
      </c>
      <c r="D15" s="733"/>
      <c r="E15" s="622">
        <v>1</v>
      </c>
      <c r="F15" s="532"/>
      <c r="G15" s="532"/>
      <c r="H15" s="532"/>
      <c r="I15" s="532"/>
      <c r="J15" s="532"/>
      <c r="K15" s="531"/>
      <c r="L15" s="532"/>
      <c r="M15" s="531"/>
      <c r="N15" s="531"/>
      <c r="O15" s="531"/>
      <c r="P15" s="530"/>
      <c r="R15" s="519"/>
      <c r="S15" s="520"/>
      <c r="T15" s="520"/>
      <c r="U15" s="521"/>
      <c r="V15" s="351"/>
      <c r="W15" s="352"/>
      <c r="X15" s="352"/>
      <c r="Y15" s="352"/>
      <c r="Z15" s="353"/>
    </row>
    <row r="16" spans="2:26" s="331" customFormat="1" ht="15" customHeight="1" x14ac:dyDescent="0.25">
      <c r="B16" s="527"/>
      <c r="C16" s="733" t="s">
        <v>172</v>
      </c>
      <c r="D16" s="733"/>
      <c r="E16" s="622">
        <v>1</v>
      </c>
      <c r="F16" s="532"/>
      <c r="G16" s="532"/>
      <c r="H16" s="532"/>
      <c r="I16" s="532"/>
      <c r="J16" s="532"/>
      <c r="K16" s="531"/>
      <c r="L16" s="532"/>
      <c r="M16" s="531"/>
      <c r="N16" s="531"/>
      <c r="O16" s="531"/>
      <c r="P16" s="530"/>
      <c r="R16" s="519"/>
      <c r="S16" s="520"/>
      <c r="T16" s="520"/>
      <c r="U16" s="521"/>
      <c r="V16" s="351"/>
      <c r="W16" s="352"/>
      <c r="X16" s="352"/>
      <c r="Y16" s="352"/>
      <c r="Z16" s="353"/>
    </row>
    <row r="17" spans="2:27" s="331" customFormat="1" ht="15" customHeight="1" x14ac:dyDescent="0.25">
      <c r="B17" s="527"/>
      <c r="C17" s="733" t="s">
        <v>154</v>
      </c>
      <c r="D17" s="733"/>
      <c r="E17" s="544">
        <v>3</v>
      </c>
      <c r="F17" s="550"/>
      <c r="G17" s="550"/>
      <c r="H17" s="532"/>
      <c r="I17" s="532"/>
      <c r="J17" s="532"/>
      <c r="K17" s="531"/>
      <c r="L17" s="532"/>
      <c r="M17" s="531"/>
      <c r="N17" s="13"/>
      <c r="O17" s="13"/>
      <c r="P17" s="530"/>
      <c r="R17" s="441"/>
      <c r="S17" s="441"/>
      <c r="T17" s="441"/>
      <c r="U17" s="441"/>
      <c r="V17" s="351"/>
      <c r="W17" s="352"/>
      <c r="X17" s="352"/>
      <c r="Y17" s="352"/>
      <c r="Z17" s="353"/>
    </row>
    <row r="18" spans="2:27" s="331" customFormat="1" ht="15" customHeight="1" x14ac:dyDescent="0.25">
      <c r="B18" s="527"/>
      <c r="C18" s="733" t="s">
        <v>55</v>
      </c>
      <c r="D18" s="733"/>
      <c r="E18" s="542">
        <v>11</v>
      </c>
      <c r="F18" s="544"/>
      <c r="G18" s="544"/>
      <c r="H18" s="544"/>
      <c r="I18" s="543"/>
      <c r="J18" s="543"/>
      <c r="K18" s="543"/>
      <c r="L18" s="543"/>
      <c r="M18" s="543"/>
      <c r="N18" s="14"/>
      <c r="O18" s="14">
        <v>203.85</v>
      </c>
      <c r="P18" s="530"/>
      <c r="R18" s="441"/>
      <c r="S18" s="441"/>
      <c r="T18" s="441"/>
      <c r="U18" s="441"/>
      <c r="V18" s="351"/>
      <c r="W18" s="352"/>
      <c r="X18" s="352"/>
      <c r="Y18" s="352"/>
      <c r="Z18" s="353"/>
    </row>
    <row r="19" spans="2:27" s="331" customFormat="1" ht="15" customHeight="1" x14ac:dyDescent="0.25">
      <c r="B19" s="527"/>
      <c r="C19" s="551"/>
      <c r="D19" s="551"/>
      <c r="E19" s="552"/>
      <c r="F19" s="552"/>
      <c r="G19" s="552"/>
      <c r="H19" s="552"/>
      <c r="I19" s="552"/>
      <c r="J19" s="552"/>
      <c r="K19" s="552"/>
      <c r="L19" s="552"/>
      <c r="M19" s="552"/>
      <c r="N19" s="15"/>
      <c r="O19" s="15"/>
      <c r="P19" s="530"/>
      <c r="R19" s="440" t="s">
        <v>678</v>
      </c>
      <c r="S19" s="440"/>
      <c r="T19" s="440"/>
      <c r="U19" s="440"/>
      <c r="V19" s="351"/>
      <c r="W19" s="352"/>
      <c r="X19" s="352"/>
      <c r="Y19" s="352"/>
      <c r="Z19" s="353"/>
    </row>
    <row r="20" spans="2:27" s="331" customFormat="1" ht="15" customHeight="1" x14ac:dyDescent="0.25">
      <c r="B20" s="527"/>
      <c r="C20" s="734" t="s">
        <v>82</v>
      </c>
      <c r="D20" s="734"/>
      <c r="E20" s="734"/>
      <c r="F20" s="529"/>
      <c r="G20" s="556" t="s">
        <v>56</v>
      </c>
      <c r="H20" s="593">
        <f>Apoio!I35</f>
        <v>888.81169204342314</v>
      </c>
      <c r="I20" s="539" t="s">
        <v>32</v>
      </c>
      <c r="J20" s="529"/>
      <c r="K20" s="556" t="s">
        <v>57</v>
      </c>
      <c r="L20" s="594">
        <f>Apoio!I36</f>
        <v>2009.9689591799993</v>
      </c>
      <c r="M20" s="539" t="s">
        <v>33</v>
      </c>
      <c r="N20" s="12"/>
      <c r="O20" s="10"/>
      <c r="P20" s="555" t="s">
        <v>58</v>
      </c>
      <c r="R20" s="338"/>
      <c r="S20" s="338"/>
      <c r="T20" s="338"/>
      <c r="U20" s="338"/>
      <c r="V20" s="351"/>
      <c r="W20" s="354"/>
      <c r="X20" s="352"/>
      <c r="Y20" s="354"/>
      <c r="Z20" s="353"/>
      <c r="AA20" s="353"/>
    </row>
    <row r="21" spans="2:27" s="331" customFormat="1" ht="15" customHeight="1" x14ac:dyDescent="0.25">
      <c r="B21" s="527"/>
      <c r="C21" s="729" t="str">
        <f>IFERROR(CONCATENATE("Valores definidos pela ",VLOOKUP(E7,Apoio!R13:AB143,11),", para FC = ",TEXT(N7,"0%")),"SELECIONE O ANO ")</f>
        <v>Valores definidos pela Resolução ANEEL Nº 3.544 de 21 de Outubro de 2025, para FC = 70%</v>
      </c>
      <c r="D21" s="729"/>
      <c r="E21" s="729"/>
      <c r="F21" s="729"/>
      <c r="G21" s="729"/>
      <c r="H21" s="729"/>
      <c r="I21" s="729"/>
      <c r="J21" s="729"/>
      <c r="K21" s="729"/>
      <c r="L21" s="729"/>
      <c r="M21" s="729"/>
      <c r="N21" s="10"/>
      <c r="O21" s="10"/>
      <c r="P21" s="548"/>
      <c r="R21" s="338"/>
      <c r="S21" s="338"/>
      <c r="T21" s="338"/>
      <c r="U21" s="338"/>
      <c r="V21" s="351"/>
      <c r="W21" s="352"/>
      <c r="X21" s="352"/>
    </row>
    <row r="22" spans="2:27" s="331" customFormat="1" ht="15" customHeight="1" x14ac:dyDescent="0.25">
      <c r="B22" s="527"/>
      <c r="C22" s="558" t="s">
        <v>132</v>
      </c>
      <c r="D22" s="558"/>
      <c r="E22" s="553"/>
      <c r="F22" s="553"/>
      <c r="G22" s="553"/>
      <c r="H22" s="553"/>
      <c r="I22" s="553"/>
      <c r="J22" s="559"/>
      <c r="K22" s="553"/>
      <c r="L22" s="553"/>
      <c r="M22" s="553"/>
      <c r="N22" s="529"/>
      <c r="O22" s="529"/>
      <c r="P22" s="530"/>
      <c r="Q22" s="335"/>
      <c r="R22" s="440" t="s">
        <v>680</v>
      </c>
      <c r="S22" s="440"/>
      <c r="T22" s="440"/>
      <c r="U22" s="440"/>
      <c r="V22" s="351"/>
      <c r="W22" s="352"/>
      <c r="X22" s="352"/>
      <c r="Y22" s="352"/>
      <c r="Z22" s="355"/>
      <c r="AA22" s="353"/>
    </row>
    <row r="23" spans="2:27" s="331" customFormat="1" ht="15" customHeight="1" x14ac:dyDescent="0.25">
      <c r="B23" s="527"/>
      <c r="C23" s="558" t="s">
        <v>133</v>
      </c>
      <c r="D23" s="558"/>
      <c r="E23" s="553"/>
      <c r="F23" s="553"/>
      <c r="G23" s="553"/>
      <c r="H23" s="553"/>
      <c r="I23" s="553"/>
      <c r="J23" s="559"/>
      <c r="K23" s="559"/>
      <c r="L23" s="553"/>
      <c r="M23" s="553"/>
      <c r="N23" s="529"/>
      <c r="O23" s="529"/>
      <c r="P23" s="530"/>
      <c r="R23" s="338"/>
      <c r="S23" s="338"/>
      <c r="T23" s="338"/>
      <c r="U23" s="338"/>
      <c r="V23" s="351"/>
      <c r="W23" s="352"/>
      <c r="X23" s="352"/>
      <c r="Y23" s="352"/>
      <c r="Z23" s="355"/>
      <c r="AA23" s="353"/>
    </row>
    <row r="24" spans="2:27" s="331" customFormat="1" ht="15" customHeight="1" x14ac:dyDescent="0.25">
      <c r="B24" s="527"/>
      <c r="C24" s="529" t="s">
        <v>1389</v>
      </c>
      <c r="D24" s="529"/>
      <c r="E24" s="529"/>
      <c r="F24" s="529"/>
      <c r="G24" s="529"/>
      <c r="H24" s="529"/>
      <c r="I24" s="529"/>
      <c r="J24" s="557"/>
      <c r="K24" s="529"/>
      <c r="L24" s="529"/>
      <c r="M24" s="529"/>
      <c r="N24" s="529"/>
      <c r="O24" s="529"/>
      <c r="P24" s="530"/>
      <c r="R24" s="338"/>
      <c r="S24" s="338"/>
      <c r="T24" s="338"/>
      <c r="U24" s="338"/>
      <c r="V24" s="351"/>
      <c r="W24" s="351"/>
      <c r="X24" s="352"/>
      <c r="Y24" s="351"/>
      <c r="Z24" s="351"/>
    </row>
    <row r="25" spans="2:27" s="331" customFormat="1" ht="15" customHeight="1" x14ac:dyDescent="0.25">
      <c r="B25" s="527"/>
      <c r="C25" s="529" t="s">
        <v>173</v>
      </c>
      <c r="D25" s="529"/>
      <c r="E25" s="529"/>
      <c r="F25" s="529"/>
      <c r="G25" s="529"/>
      <c r="H25" s="529"/>
      <c r="I25" s="529"/>
      <c r="J25" s="557"/>
      <c r="K25" s="529"/>
      <c r="L25" s="559"/>
      <c r="M25" s="529"/>
      <c r="N25" s="529"/>
      <c r="O25" s="529"/>
      <c r="P25" s="530"/>
      <c r="R25" s="440" t="s">
        <v>681</v>
      </c>
      <c r="S25" s="614"/>
      <c r="T25" s="614"/>
      <c r="U25" s="614"/>
      <c r="V25" s="351"/>
      <c r="W25" s="351"/>
      <c r="X25" s="352"/>
      <c r="Y25" s="351"/>
      <c r="Z25" s="351"/>
    </row>
    <row r="26" spans="2:27" s="331" customFormat="1" ht="15" customHeight="1" x14ac:dyDescent="0.25">
      <c r="B26" s="527"/>
      <c r="C26" s="529" t="s">
        <v>174</v>
      </c>
      <c r="D26" s="529"/>
      <c r="E26" s="529"/>
      <c r="F26" s="529"/>
      <c r="G26" s="529"/>
      <c r="H26" s="529"/>
      <c r="I26" s="529"/>
      <c r="J26" s="557"/>
      <c r="K26" s="529"/>
      <c r="L26" s="529"/>
      <c r="M26" s="529"/>
      <c r="N26" s="529"/>
      <c r="O26" s="529"/>
      <c r="P26" s="530"/>
      <c r="R26" s="10"/>
      <c r="S26" s="10"/>
      <c r="T26" s="10"/>
      <c r="U26" s="10"/>
      <c r="V26" s="351"/>
      <c r="W26" s="351"/>
      <c r="X26" s="352"/>
      <c r="Y26" s="351"/>
    </row>
    <row r="27" spans="2:27" s="330" customFormat="1" ht="3" customHeight="1" x14ac:dyDescent="0.25">
      <c r="B27" s="562"/>
      <c r="C27" s="560"/>
      <c r="D27" s="554"/>
      <c r="E27" s="554"/>
      <c r="F27" s="554"/>
      <c r="G27" s="554"/>
      <c r="H27" s="554"/>
      <c r="I27" s="554"/>
      <c r="J27" s="554"/>
      <c r="K27" s="561"/>
      <c r="L27" s="554"/>
      <c r="M27" s="554"/>
      <c r="N27" s="554"/>
      <c r="O27" s="554"/>
      <c r="P27" s="549"/>
      <c r="R27" s="526"/>
      <c r="S27" s="526"/>
      <c r="T27" s="526"/>
      <c r="U27" s="526"/>
      <c r="V27" s="350"/>
      <c r="W27" s="350"/>
      <c r="X27" s="352"/>
      <c r="Y27" s="350"/>
    </row>
    <row r="28" spans="2:27" s="331" customFormat="1" ht="3" customHeight="1" x14ac:dyDescent="0.25">
      <c r="R28" s="10"/>
      <c r="S28" s="10"/>
      <c r="T28" s="10"/>
      <c r="U28" s="10"/>
      <c r="V28" s="351"/>
      <c r="W28" s="351"/>
      <c r="X28" s="352"/>
      <c r="Y28" s="351"/>
    </row>
    <row r="29" spans="2:27" s="331" customFormat="1" ht="15" x14ac:dyDescent="0.25">
      <c r="B29" s="563"/>
      <c r="C29" s="564" t="s">
        <v>59</v>
      </c>
      <c r="D29" s="565"/>
      <c r="E29" s="564"/>
      <c r="F29" s="566"/>
      <c r="G29" s="566"/>
      <c r="H29" s="566"/>
      <c r="I29" s="566"/>
      <c r="J29" s="566"/>
      <c r="K29" s="569"/>
      <c r="L29" s="570" t="s">
        <v>138</v>
      </c>
      <c r="M29" s="570" t="s">
        <v>137</v>
      </c>
      <c r="N29" s="565"/>
      <c r="O29" s="566"/>
      <c r="P29" s="567"/>
      <c r="R29" s="10"/>
      <c r="S29" s="10"/>
      <c r="T29" s="10"/>
      <c r="U29" s="10"/>
      <c r="V29" s="351"/>
      <c r="W29" s="351"/>
      <c r="X29" s="351"/>
      <c r="Y29" s="351"/>
      <c r="Z29" s="351"/>
    </row>
    <row r="30" spans="2:27" s="331" customFormat="1" ht="15.75" customHeight="1" x14ac:dyDescent="0.25">
      <c r="B30" s="527"/>
      <c r="C30" s="568" t="s">
        <v>60</v>
      </c>
      <c r="D30" s="529"/>
      <c r="E30" s="528"/>
      <c r="F30" s="553"/>
      <c r="G30" s="553"/>
      <c r="H30" s="553"/>
      <c r="I30" s="553"/>
      <c r="J30" s="553"/>
      <c r="K30" s="559"/>
      <c r="L30" s="553"/>
      <c r="M30" s="553"/>
      <c r="N30" s="553"/>
      <c r="O30" s="553"/>
      <c r="P30" s="547"/>
      <c r="Q30" s="334"/>
      <c r="R30" s="741" t="s">
        <v>682</v>
      </c>
      <c r="S30" s="741"/>
      <c r="T30" s="741"/>
      <c r="U30" s="741"/>
      <c r="V30" s="351"/>
      <c r="W30" s="351"/>
      <c r="X30" s="351"/>
      <c r="Y30" s="351"/>
      <c r="Z30" s="351"/>
    </row>
    <row r="31" spans="2:27" ht="25.5" x14ac:dyDescent="0.25">
      <c r="B31" s="571"/>
      <c r="C31" s="588" t="str">
        <f>IF(RCB!G5&gt;0,Apresentação!$L$29,Apresentação!$M$29)</f>
        <v>o</v>
      </c>
      <c r="D31" s="589" t="s">
        <v>61</v>
      </c>
      <c r="E31" s="588"/>
      <c r="F31" s="590"/>
      <c r="G31" s="588" t="str">
        <f>IF(RCB!G7&gt;0,Apresentação!$L$29,Apresentação!$M$29)</f>
        <v>o</v>
      </c>
      <c r="H31" s="589" t="s">
        <v>41</v>
      </c>
      <c r="I31" s="591"/>
      <c r="J31" s="590"/>
      <c r="K31" s="588" t="str">
        <f>IF(RCB!G9&gt;0,Apresentação!$L$29,Apresentação!$M$29)</f>
        <v>o</v>
      </c>
      <c r="L31" s="589" t="s">
        <v>204</v>
      </c>
      <c r="M31" s="590"/>
      <c r="N31" s="588" t="str">
        <f>IF(RCB!G11&gt;0,Apresentação!$L$29,Apresentação!$M$29)</f>
        <v>o</v>
      </c>
      <c r="O31" s="589" t="s">
        <v>134</v>
      </c>
      <c r="P31" s="573"/>
      <c r="Q31" s="336"/>
      <c r="R31" s="440"/>
      <c r="S31" s="440"/>
      <c r="T31" s="440"/>
      <c r="U31" s="440"/>
    </row>
    <row r="32" spans="2:27" ht="25.5" x14ac:dyDescent="0.2">
      <c r="B32" s="571"/>
      <c r="C32" s="588" t="str">
        <f>IF(RCB!G6&gt;0,Apresentação!$L$29,Apresentação!$M$29)</f>
        <v>o</v>
      </c>
      <c r="D32" s="589" t="s">
        <v>720</v>
      </c>
      <c r="E32" s="588"/>
      <c r="F32" s="590"/>
      <c r="G32" s="588" t="str">
        <f>IF(RCB!G8&gt;0,Apresentação!$L$29,Apresentação!$M$29)</f>
        <v>o</v>
      </c>
      <c r="H32" s="589" t="s">
        <v>203</v>
      </c>
      <c r="I32" s="591"/>
      <c r="J32" s="590"/>
      <c r="K32" s="588" t="str">
        <f>IF(RCB!G10&gt;0,Apresentação!$L$29,Apresentação!$M$29)</f>
        <v>o</v>
      </c>
      <c r="L32" s="589" t="s">
        <v>136</v>
      </c>
      <c r="M32" s="592"/>
      <c r="N32" s="588" t="str">
        <f>IF(RCB!G12&gt;0,Apresentação!$L$29,Apresentação!$M$29)</f>
        <v>o</v>
      </c>
      <c r="O32" s="589" t="s">
        <v>993</v>
      </c>
      <c r="P32" s="573"/>
      <c r="Q32" s="336"/>
      <c r="R32" s="740" t="s">
        <v>683</v>
      </c>
      <c r="S32" s="740"/>
      <c r="T32" s="740"/>
      <c r="U32" s="740"/>
    </row>
    <row r="33" spans="2:21" ht="4.5" customHeight="1" x14ac:dyDescent="0.25">
      <c r="B33" s="571"/>
      <c r="C33" s="575"/>
      <c r="D33" s="576"/>
      <c r="E33" s="577"/>
      <c r="F33" s="577"/>
      <c r="G33" s="575"/>
      <c r="H33" s="576"/>
      <c r="I33" s="578"/>
      <c r="J33" s="577"/>
      <c r="K33" s="575"/>
      <c r="L33" s="576"/>
      <c r="M33" s="579"/>
      <c r="N33" s="575"/>
      <c r="O33" s="580"/>
      <c r="P33" s="573"/>
      <c r="Q33" s="336"/>
      <c r="R33" s="338"/>
      <c r="S33" s="338"/>
      <c r="T33" s="338"/>
      <c r="U33" s="338"/>
    </row>
    <row r="34" spans="2:21" ht="15" customHeight="1" x14ac:dyDescent="0.25">
      <c r="B34" s="571"/>
      <c r="C34" s="752" t="s">
        <v>145</v>
      </c>
      <c r="D34" s="753"/>
      <c r="E34" s="753"/>
      <c r="F34" s="754"/>
      <c r="G34" s="758">
        <f>'Custo Contábil'!D20</f>
        <v>5128.2051282051279</v>
      </c>
      <c r="H34" s="759"/>
      <c r="I34" s="585"/>
      <c r="J34" s="752" t="s">
        <v>1084</v>
      </c>
      <c r="K34" s="753"/>
      <c r="L34" s="753"/>
      <c r="M34" s="754"/>
      <c r="N34" s="758">
        <f>'Custo Contábil'!F20</f>
        <v>5128.2051282051279</v>
      </c>
      <c r="O34" s="759"/>
      <c r="P34" s="573"/>
      <c r="Q34" s="336"/>
      <c r="R34" s="338"/>
      <c r="S34" s="338"/>
      <c r="T34" s="338"/>
      <c r="U34" s="338"/>
    </row>
    <row r="35" spans="2:21" ht="15" customHeight="1" x14ac:dyDescent="0.2">
      <c r="B35" s="571"/>
      <c r="C35" s="755"/>
      <c r="D35" s="756"/>
      <c r="E35" s="756"/>
      <c r="F35" s="757"/>
      <c r="G35" s="760"/>
      <c r="H35" s="761"/>
      <c r="I35" s="585"/>
      <c r="J35" s="755"/>
      <c r="K35" s="756"/>
      <c r="L35" s="756"/>
      <c r="M35" s="757"/>
      <c r="N35" s="760"/>
      <c r="O35" s="761"/>
      <c r="P35" s="573"/>
      <c r="Q35" s="336"/>
      <c r="R35" s="740" t="s">
        <v>687</v>
      </c>
      <c r="S35" s="740"/>
      <c r="T35" s="740"/>
      <c r="U35" s="740"/>
    </row>
    <row r="36" spans="2:21" ht="3" customHeight="1" x14ac:dyDescent="0.2">
      <c r="B36" s="571"/>
      <c r="C36" s="581"/>
      <c r="D36" s="582"/>
      <c r="E36" s="583"/>
      <c r="F36" s="583"/>
      <c r="G36" s="581"/>
      <c r="H36" s="582"/>
      <c r="I36" s="586"/>
      <c r="J36" s="583"/>
      <c r="K36" s="581"/>
      <c r="L36" s="582"/>
      <c r="M36" s="584"/>
      <c r="N36" s="581"/>
      <c r="O36" s="582"/>
      <c r="P36" s="573"/>
      <c r="Q36" s="336"/>
      <c r="R36" s="740"/>
      <c r="S36" s="740"/>
      <c r="T36" s="740"/>
      <c r="U36" s="740"/>
    </row>
    <row r="37" spans="2:21" ht="18" customHeight="1" x14ac:dyDescent="0.2">
      <c r="B37" s="571"/>
      <c r="C37" s="762" t="s">
        <v>208</v>
      </c>
      <c r="D37" s="763"/>
      <c r="E37" s="763"/>
      <c r="F37" s="764"/>
      <c r="G37" s="765">
        <f>'Custo Contábil'!H20</f>
        <v>0</v>
      </c>
      <c r="H37" s="766"/>
      <c r="I37" s="586"/>
      <c r="J37" s="762" t="s">
        <v>209</v>
      </c>
      <c r="K37" s="763"/>
      <c r="L37" s="763"/>
      <c r="M37" s="764"/>
      <c r="N37" s="765">
        <f>'Custo Contábil'!G20</f>
        <v>0</v>
      </c>
      <c r="O37" s="766"/>
      <c r="P37" s="573"/>
      <c r="Q37" s="336"/>
      <c r="R37" s="740"/>
      <c r="S37" s="740"/>
      <c r="T37" s="740"/>
      <c r="U37" s="740"/>
    </row>
    <row r="38" spans="2:21" ht="3" customHeight="1" x14ac:dyDescent="0.2">
      <c r="B38" s="571"/>
      <c r="C38" s="581"/>
      <c r="D38" s="582"/>
      <c r="E38" s="583"/>
      <c r="F38" s="583"/>
      <c r="G38" s="581"/>
      <c r="H38" s="582"/>
      <c r="I38" s="586"/>
      <c r="J38" s="583"/>
      <c r="K38" s="581"/>
      <c r="L38" s="582"/>
      <c r="M38" s="584"/>
      <c r="N38" s="581"/>
      <c r="O38" s="582"/>
      <c r="P38" s="573"/>
      <c r="Q38" s="336"/>
      <c r="R38" s="519"/>
      <c r="S38" s="520"/>
      <c r="T38" s="520"/>
      <c r="U38" s="521"/>
    </row>
    <row r="39" spans="2:21" ht="18" customHeight="1" x14ac:dyDescent="0.2">
      <c r="B39" s="571"/>
      <c r="C39" s="744" t="s">
        <v>67</v>
      </c>
      <c r="D39" s="745"/>
      <c r="E39" s="745"/>
      <c r="F39" s="746"/>
      <c r="G39" s="786">
        <f>RCB!C13</f>
        <v>0</v>
      </c>
      <c r="H39" s="787"/>
      <c r="I39" s="586"/>
      <c r="J39" s="744" t="s">
        <v>895</v>
      </c>
      <c r="K39" s="745"/>
      <c r="L39" s="745"/>
      <c r="M39" s="746"/>
      <c r="N39" s="747">
        <f>ContrDesemp!H16</f>
        <v>0</v>
      </c>
      <c r="O39" s="748"/>
      <c r="P39" s="573"/>
      <c r="Q39" s="336"/>
      <c r="R39" s="519"/>
      <c r="S39" s="520"/>
      <c r="T39" s="520"/>
      <c r="U39" s="521"/>
    </row>
    <row r="40" spans="2:21" ht="18" customHeight="1" x14ac:dyDescent="0.2">
      <c r="B40" s="571"/>
      <c r="C40" s="749" t="s">
        <v>83</v>
      </c>
      <c r="D40" s="750"/>
      <c r="E40" s="750"/>
      <c r="F40" s="751"/>
      <c r="G40" s="781">
        <f>RCB!D13</f>
        <v>0</v>
      </c>
      <c r="H40" s="782"/>
      <c r="I40" s="586"/>
      <c r="J40" s="749" t="s">
        <v>160</v>
      </c>
      <c r="K40" s="750"/>
      <c r="L40" s="750"/>
      <c r="M40" s="751"/>
      <c r="N40" s="767">
        <f>ContrDesemp!H19</f>
        <v>0</v>
      </c>
      <c r="O40" s="761"/>
      <c r="P40" s="573"/>
      <c r="Q40" s="336"/>
      <c r="R40" s="519" t="s">
        <v>858</v>
      </c>
      <c r="S40" s="520"/>
      <c r="T40" s="520"/>
      <c r="U40" s="521"/>
    </row>
    <row r="41" spans="2:21" ht="3" customHeight="1" x14ac:dyDescent="0.2">
      <c r="B41" s="571"/>
      <c r="C41" s="581"/>
      <c r="D41" s="582"/>
      <c r="E41" s="583"/>
      <c r="F41" s="583"/>
      <c r="G41" s="581"/>
      <c r="H41" s="582"/>
      <c r="I41" s="586"/>
      <c r="J41" s="583"/>
      <c r="K41" s="581"/>
      <c r="L41" s="582"/>
      <c r="M41" s="584"/>
      <c r="N41" s="581"/>
      <c r="O41" s="582"/>
      <c r="P41" s="573"/>
      <c r="Q41" s="336"/>
      <c r="R41" s="442"/>
      <c r="S41" s="442"/>
      <c r="T41" s="442"/>
      <c r="U41" s="442"/>
    </row>
    <row r="42" spans="2:21" ht="14.25" customHeight="1" x14ac:dyDescent="0.2">
      <c r="B42" s="571"/>
      <c r="C42" s="774" t="s">
        <v>219</v>
      </c>
      <c r="D42" s="775"/>
      <c r="E42" s="776"/>
      <c r="F42" s="773" t="s">
        <v>894</v>
      </c>
      <c r="G42" s="773"/>
      <c r="H42" s="428" t="s">
        <v>893</v>
      </c>
      <c r="I42" s="586"/>
      <c r="J42" s="774" t="s">
        <v>220</v>
      </c>
      <c r="K42" s="775"/>
      <c r="L42" s="776"/>
      <c r="M42" s="773" t="s">
        <v>894</v>
      </c>
      <c r="N42" s="773"/>
      <c r="O42" s="428" t="s">
        <v>893</v>
      </c>
      <c r="P42" s="573"/>
      <c r="Q42" s="336"/>
      <c r="R42" s="519"/>
      <c r="S42" s="520"/>
      <c r="T42" s="520"/>
      <c r="U42" s="521"/>
    </row>
    <row r="43" spans="2:21" ht="24.75" customHeight="1" x14ac:dyDescent="0.25">
      <c r="B43" s="571"/>
      <c r="C43" s="777"/>
      <c r="D43" s="778"/>
      <c r="E43" s="779"/>
      <c r="F43" s="785">
        <f>RCB!H5</f>
        <v>0</v>
      </c>
      <c r="G43" s="780"/>
      <c r="H43" s="595">
        <f>RCB!H25</f>
        <v>0</v>
      </c>
      <c r="I43" s="586"/>
      <c r="J43" s="777"/>
      <c r="K43" s="778"/>
      <c r="L43" s="779"/>
      <c r="M43" s="785">
        <f>RCB!K5</f>
        <v>0</v>
      </c>
      <c r="N43" s="780"/>
      <c r="O43" s="595">
        <f>RCB!K25</f>
        <v>0</v>
      </c>
      <c r="P43" s="573"/>
      <c r="Q43" s="336"/>
      <c r="R43" s="613" t="s">
        <v>1034</v>
      </c>
      <c r="S43" s="441"/>
      <c r="T43" s="441"/>
      <c r="U43" s="441"/>
    </row>
    <row r="44" spans="2:21" ht="3" customHeight="1" x14ac:dyDescent="0.2">
      <c r="B44" s="571"/>
      <c r="C44" s="581"/>
      <c r="D44" s="582"/>
      <c r="E44" s="583"/>
      <c r="F44" s="583"/>
      <c r="G44" s="581"/>
      <c r="H44" s="582"/>
      <c r="I44" s="586"/>
      <c r="J44" s="583"/>
      <c r="K44" s="581"/>
      <c r="L44" s="582"/>
      <c r="M44" s="584"/>
      <c r="N44" s="581"/>
      <c r="O44" s="581"/>
      <c r="P44" s="573"/>
      <c r="Q44" s="336"/>
      <c r="R44" s="519"/>
      <c r="S44" s="520"/>
      <c r="T44" s="520"/>
      <c r="U44" s="521"/>
    </row>
    <row r="45" spans="2:21" ht="14.25" customHeight="1" x14ac:dyDescent="0.2">
      <c r="B45" s="571"/>
      <c r="C45" s="774" t="s">
        <v>32</v>
      </c>
      <c r="D45" s="775"/>
      <c r="E45" s="776"/>
      <c r="F45" s="773" t="s">
        <v>705</v>
      </c>
      <c r="G45" s="773"/>
      <c r="H45" s="428" t="s">
        <v>785</v>
      </c>
      <c r="I45" s="586"/>
      <c r="J45" s="774" t="s">
        <v>218</v>
      </c>
      <c r="K45" s="775"/>
      <c r="L45" s="776"/>
      <c r="M45" s="773" t="s">
        <v>705</v>
      </c>
      <c r="N45" s="773"/>
      <c r="O45" s="428" t="s">
        <v>785</v>
      </c>
      <c r="P45" s="573"/>
      <c r="Q45" s="336"/>
      <c r="R45" s="519"/>
      <c r="S45" s="520"/>
      <c r="T45" s="520"/>
      <c r="U45" s="521"/>
    </row>
    <row r="46" spans="2:21" ht="24.75" customHeight="1" x14ac:dyDescent="0.2">
      <c r="B46" s="571"/>
      <c r="C46" s="777"/>
      <c r="D46" s="778"/>
      <c r="E46" s="779"/>
      <c r="F46" s="780">
        <f>RCB!D19</f>
        <v>0</v>
      </c>
      <c r="G46" s="780"/>
      <c r="H46" s="595">
        <f>RCB!F19</f>
        <v>0</v>
      </c>
      <c r="I46" s="586"/>
      <c r="J46" s="777"/>
      <c r="K46" s="778"/>
      <c r="L46" s="779"/>
      <c r="M46" s="780">
        <f>RCB!D20</f>
        <v>0</v>
      </c>
      <c r="N46" s="780"/>
      <c r="O46" s="595">
        <f>RCB!F20</f>
        <v>0</v>
      </c>
      <c r="P46" s="573"/>
      <c r="Q46" s="337"/>
      <c r="R46" s="519"/>
      <c r="S46" s="520"/>
      <c r="T46" s="520"/>
      <c r="U46" s="521"/>
    </row>
    <row r="47" spans="2:21" ht="3" customHeight="1" x14ac:dyDescent="0.25">
      <c r="B47" s="572"/>
      <c r="C47" s="610"/>
      <c r="D47" s="611"/>
      <c r="E47" s="611"/>
      <c r="F47" s="611"/>
      <c r="G47" s="611"/>
      <c r="H47" s="611"/>
      <c r="I47" s="611"/>
      <c r="J47" s="612"/>
      <c r="K47" s="610"/>
      <c r="L47" s="610"/>
      <c r="M47" s="612"/>
      <c r="N47" s="612"/>
      <c r="O47" s="587"/>
      <c r="P47" s="574"/>
      <c r="Q47" s="337"/>
      <c r="R47" s="739"/>
      <c r="S47" s="739"/>
      <c r="T47" s="739"/>
      <c r="U47" s="739"/>
    </row>
    <row r="48" spans="2:21" ht="20.25" customHeight="1" x14ac:dyDescent="0.2">
      <c r="B48" s="768"/>
      <c r="C48" s="768"/>
      <c r="D48" s="768"/>
      <c r="E48" s="768"/>
      <c r="F48" s="768"/>
      <c r="G48" s="768"/>
      <c r="H48" s="768"/>
      <c r="I48" s="768"/>
      <c r="J48" s="768"/>
      <c r="K48" s="768"/>
      <c r="L48" s="768"/>
      <c r="M48" s="768"/>
      <c r="N48" s="768"/>
      <c r="O48" s="768"/>
      <c r="P48" s="768"/>
    </row>
    <row r="49" spans="1:17" ht="21" customHeight="1" x14ac:dyDescent="0.3">
      <c r="B49" s="414"/>
      <c r="C49" s="23" t="s">
        <v>210</v>
      </c>
      <c r="D49" s="18"/>
      <c r="E49" s="18"/>
      <c r="F49" s="19"/>
      <c r="G49" s="19"/>
      <c r="H49" s="19"/>
      <c r="I49" s="19"/>
      <c r="J49" s="19"/>
      <c r="K49" s="20"/>
      <c r="L49" s="18"/>
      <c r="M49" s="18"/>
      <c r="N49" s="18"/>
      <c r="O49" s="19"/>
      <c r="P49" s="415"/>
      <c r="Q49" s="337"/>
    </row>
    <row r="50" spans="1:17" ht="39.75" customHeight="1" x14ac:dyDescent="0.2">
      <c r="B50" s="1"/>
      <c r="C50" s="769" t="s">
        <v>163</v>
      </c>
      <c r="D50" s="770"/>
      <c r="E50" s="770"/>
      <c r="F50" s="770"/>
      <c r="G50" s="770"/>
      <c r="H50" s="436">
        <f>ContrDesemp!H17</f>
        <v>0</v>
      </c>
      <c r="I50" s="21"/>
      <c r="J50" s="771" t="s">
        <v>890</v>
      </c>
      <c r="K50" s="772"/>
      <c r="L50" s="772"/>
      <c r="M50" s="772"/>
      <c r="N50" s="772"/>
      <c r="O50" s="22">
        <f>ContrDesemp!D19</f>
        <v>0</v>
      </c>
      <c r="P50" s="4"/>
      <c r="Q50" s="337"/>
    </row>
    <row r="51" spans="1:17" ht="15.75" x14ac:dyDescent="0.2">
      <c r="B51" s="2"/>
      <c r="C51" s="5"/>
      <c r="D51" s="6"/>
      <c r="E51" s="6"/>
      <c r="F51" s="6"/>
      <c r="G51" s="6"/>
      <c r="H51" s="6"/>
      <c r="I51" s="6"/>
      <c r="J51" s="7"/>
      <c r="K51" s="8"/>
      <c r="L51" s="8"/>
      <c r="M51" s="7"/>
      <c r="N51" s="7"/>
      <c r="O51" s="9"/>
      <c r="P51" s="3"/>
    </row>
    <row r="52" spans="1:17" x14ac:dyDescent="0.2">
      <c r="A52" s="356"/>
    </row>
    <row r="53" spans="1:17" x14ac:dyDescent="0.2">
      <c r="B53" s="356"/>
      <c r="C53" s="359" t="s">
        <v>211</v>
      </c>
      <c r="D53" s="359">
        <f>IF(Apresentação!M4&gt;3,0.8,0.9)</f>
        <v>0.9</v>
      </c>
    </row>
    <row r="73" spans="9:15" x14ac:dyDescent="0.2">
      <c r="I73" s="329"/>
      <c r="J73" s="329"/>
      <c r="K73" s="329"/>
      <c r="L73" s="329"/>
      <c r="M73" s="329"/>
      <c r="N73" s="329"/>
      <c r="O73" s="329"/>
    </row>
    <row r="74" spans="9:15" ht="12.75" customHeight="1" x14ac:dyDescent="0.2">
      <c r="I74" s="329"/>
      <c r="J74" s="329"/>
      <c r="K74" s="329"/>
      <c r="L74" s="329"/>
      <c r="M74" s="329"/>
      <c r="N74" s="329"/>
      <c r="O74" s="329"/>
    </row>
    <row r="75" spans="9:15" ht="12.75" customHeight="1" x14ac:dyDescent="0.2">
      <c r="I75" s="329"/>
      <c r="J75" s="329"/>
      <c r="K75" s="329"/>
      <c r="L75" s="329"/>
      <c r="M75" s="329"/>
      <c r="N75" s="329"/>
      <c r="O75" s="329"/>
    </row>
    <row r="76" spans="9:15" ht="12.75" customHeight="1" x14ac:dyDescent="0.2">
      <c r="I76" s="329"/>
      <c r="J76" s="329"/>
      <c r="K76" s="329"/>
      <c r="L76" s="329"/>
      <c r="M76" s="329"/>
      <c r="N76" s="329"/>
      <c r="O76" s="329"/>
    </row>
    <row r="77" spans="9:15" x14ac:dyDescent="0.2">
      <c r="I77" s="329"/>
      <c r="J77" s="329"/>
      <c r="K77" s="329"/>
      <c r="L77" s="329"/>
      <c r="M77" s="329"/>
      <c r="N77" s="329"/>
      <c r="O77" s="329"/>
    </row>
    <row r="78" spans="9:15" x14ac:dyDescent="0.2">
      <c r="I78" s="329"/>
      <c r="J78" s="329"/>
      <c r="K78" s="329"/>
      <c r="L78" s="329"/>
      <c r="M78" s="329"/>
      <c r="N78" s="329"/>
      <c r="O78" s="329"/>
    </row>
    <row r="79" spans="9:15" x14ac:dyDescent="0.2">
      <c r="I79" s="329"/>
      <c r="J79" s="329"/>
      <c r="K79" s="329"/>
      <c r="L79" s="329"/>
      <c r="M79" s="329"/>
      <c r="N79" s="329"/>
      <c r="O79" s="329"/>
    </row>
    <row r="80" spans="9:15" x14ac:dyDescent="0.2">
      <c r="I80" s="329"/>
      <c r="J80" s="329"/>
      <c r="K80" s="329"/>
      <c r="L80" s="329"/>
      <c r="M80" s="329"/>
      <c r="N80" s="329"/>
      <c r="O80" s="329"/>
    </row>
    <row r="81" spans="9:15" x14ac:dyDescent="0.2">
      <c r="I81" s="329"/>
      <c r="J81" s="329"/>
      <c r="K81" s="329"/>
      <c r="L81" s="329"/>
      <c r="M81" s="329"/>
      <c r="N81" s="329"/>
      <c r="O81" s="329"/>
    </row>
    <row r="82" spans="9:15" x14ac:dyDescent="0.2">
      <c r="I82" s="329"/>
      <c r="J82" s="329"/>
      <c r="K82" s="329"/>
      <c r="L82" s="329"/>
      <c r="M82" s="329"/>
      <c r="N82" s="329"/>
      <c r="O82" s="329"/>
    </row>
    <row r="83" spans="9:15" x14ac:dyDescent="0.2">
      <c r="I83" s="329"/>
      <c r="J83" s="329"/>
      <c r="K83" s="329"/>
      <c r="L83" s="329"/>
      <c r="M83" s="329"/>
      <c r="N83" s="329"/>
      <c r="O83" s="329"/>
    </row>
    <row r="84" spans="9:15" x14ac:dyDescent="0.2">
      <c r="I84" s="329"/>
      <c r="J84" s="329"/>
      <c r="K84" s="329"/>
      <c r="L84" s="329"/>
      <c r="M84" s="329"/>
      <c r="N84" s="329"/>
      <c r="O84" s="329"/>
    </row>
    <row r="85" spans="9:15" x14ac:dyDescent="0.2">
      <c r="I85" s="329"/>
      <c r="J85" s="329"/>
      <c r="K85" s="329"/>
      <c r="L85" s="329"/>
      <c r="M85" s="329"/>
      <c r="N85" s="329"/>
      <c r="O85" s="329"/>
    </row>
    <row r="86" spans="9:15" x14ac:dyDescent="0.2">
      <c r="I86" s="329"/>
      <c r="J86" s="329"/>
      <c r="K86" s="329"/>
      <c r="L86" s="329"/>
      <c r="M86" s="329"/>
      <c r="N86" s="329"/>
      <c r="O86" s="329"/>
    </row>
    <row r="87" spans="9:15" x14ac:dyDescent="0.2">
      <c r="I87" s="329"/>
      <c r="J87" s="329"/>
      <c r="K87" s="329"/>
      <c r="L87" s="329"/>
      <c r="M87" s="329"/>
      <c r="N87" s="329"/>
      <c r="O87" s="329"/>
    </row>
    <row r="88" spans="9:15" x14ac:dyDescent="0.2">
      <c r="I88" s="329"/>
      <c r="J88" s="329"/>
      <c r="K88" s="329"/>
      <c r="L88" s="329"/>
      <c r="M88" s="329"/>
      <c r="N88" s="329"/>
      <c r="O88" s="329"/>
    </row>
    <row r="89" spans="9:15" x14ac:dyDescent="0.2">
      <c r="I89" s="329"/>
      <c r="J89" s="329"/>
      <c r="K89" s="329"/>
      <c r="L89" s="329"/>
      <c r="M89" s="329"/>
      <c r="N89" s="329"/>
      <c r="O89" s="329"/>
    </row>
    <row r="90" spans="9:15" x14ac:dyDescent="0.2">
      <c r="I90" s="329"/>
      <c r="J90" s="329"/>
      <c r="K90" s="329"/>
      <c r="L90" s="329"/>
      <c r="M90" s="329"/>
      <c r="N90" s="329"/>
      <c r="O90" s="329"/>
    </row>
    <row r="91" spans="9:15" x14ac:dyDescent="0.2">
      <c r="I91" s="329"/>
      <c r="J91" s="329"/>
      <c r="K91" s="329"/>
      <c r="L91" s="329"/>
      <c r="M91" s="329"/>
      <c r="N91" s="329"/>
      <c r="O91" s="329"/>
    </row>
    <row r="92" spans="9:15" x14ac:dyDescent="0.2">
      <c r="I92" s="329"/>
      <c r="J92" s="329"/>
      <c r="K92" s="329"/>
      <c r="L92" s="329"/>
      <c r="M92" s="329"/>
      <c r="N92" s="329"/>
      <c r="O92" s="329"/>
    </row>
    <row r="93" spans="9:15" x14ac:dyDescent="0.2">
      <c r="I93" s="329"/>
      <c r="J93" s="329"/>
      <c r="K93" s="329"/>
      <c r="L93" s="329"/>
      <c r="M93" s="329"/>
      <c r="N93" s="329"/>
      <c r="O93" s="329"/>
    </row>
    <row r="94" spans="9:15" x14ac:dyDescent="0.2">
      <c r="I94" s="329"/>
      <c r="J94" s="329"/>
      <c r="K94" s="329"/>
      <c r="L94" s="329"/>
      <c r="M94" s="329"/>
      <c r="N94" s="329"/>
      <c r="O94" s="329"/>
    </row>
    <row r="95" spans="9:15" x14ac:dyDescent="0.2">
      <c r="I95" s="329"/>
      <c r="J95" s="329"/>
      <c r="K95" s="329"/>
      <c r="L95" s="329"/>
      <c r="M95" s="329"/>
      <c r="N95" s="329"/>
      <c r="O95" s="329"/>
    </row>
    <row r="96" spans="9:15" x14ac:dyDescent="0.2">
      <c r="I96" s="329"/>
      <c r="J96" s="329"/>
      <c r="K96" s="329"/>
      <c r="L96" s="329"/>
      <c r="M96" s="329"/>
      <c r="N96" s="329"/>
      <c r="O96" s="329"/>
    </row>
    <row r="97" spans="9:15" x14ac:dyDescent="0.2">
      <c r="I97" s="329"/>
      <c r="J97" s="329"/>
      <c r="K97" s="329"/>
      <c r="L97" s="329"/>
      <c r="M97" s="329"/>
      <c r="N97" s="329"/>
      <c r="O97" s="329"/>
    </row>
    <row r="98" spans="9:15" x14ac:dyDescent="0.2">
      <c r="I98" s="329"/>
      <c r="J98" s="329"/>
      <c r="K98" s="329"/>
      <c r="L98" s="329"/>
      <c r="M98" s="329"/>
      <c r="N98" s="329"/>
      <c r="O98" s="329"/>
    </row>
    <row r="99" spans="9:15" x14ac:dyDescent="0.2">
      <c r="I99" s="329"/>
      <c r="J99" s="329"/>
      <c r="K99" s="329"/>
      <c r="L99" s="329"/>
      <c r="M99" s="329"/>
      <c r="N99" s="329"/>
      <c r="O99" s="329"/>
    </row>
    <row r="100" spans="9:15" x14ac:dyDescent="0.2">
      <c r="I100" s="329"/>
      <c r="J100" s="329"/>
      <c r="K100" s="329"/>
      <c r="L100" s="329"/>
      <c r="M100" s="329"/>
      <c r="N100" s="329"/>
      <c r="O100" s="329"/>
    </row>
    <row r="101" spans="9:15" x14ac:dyDescent="0.2">
      <c r="I101" s="329"/>
      <c r="J101" s="329"/>
      <c r="K101" s="329"/>
      <c r="L101" s="329"/>
      <c r="M101" s="329"/>
      <c r="N101" s="329"/>
      <c r="O101" s="329"/>
    </row>
    <row r="102" spans="9:15" x14ac:dyDescent="0.2">
      <c r="I102" s="329"/>
      <c r="J102" s="329"/>
      <c r="K102" s="329"/>
      <c r="L102" s="329"/>
      <c r="M102" s="329"/>
      <c r="N102" s="329"/>
      <c r="O102" s="329"/>
    </row>
    <row r="103" spans="9:15" x14ac:dyDescent="0.2">
      <c r="I103" s="329"/>
      <c r="J103" s="329"/>
      <c r="K103" s="329"/>
      <c r="L103" s="329"/>
      <c r="M103" s="329"/>
      <c r="N103" s="329"/>
      <c r="O103" s="329"/>
    </row>
    <row r="104" spans="9:15" x14ac:dyDescent="0.2">
      <c r="I104" s="329"/>
      <c r="J104" s="329"/>
      <c r="K104" s="329"/>
      <c r="L104" s="329"/>
      <c r="M104" s="329"/>
      <c r="N104" s="329"/>
      <c r="O104" s="329"/>
    </row>
    <row r="105" spans="9:15" x14ac:dyDescent="0.2">
      <c r="I105" s="329"/>
      <c r="J105" s="329"/>
      <c r="K105" s="329"/>
      <c r="L105" s="329"/>
      <c r="M105" s="329"/>
      <c r="N105" s="329"/>
      <c r="O105" s="329"/>
    </row>
    <row r="106" spans="9:15" x14ac:dyDescent="0.2">
      <c r="I106" s="329"/>
      <c r="J106" s="329"/>
      <c r="K106" s="329"/>
      <c r="L106" s="329"/>
      <c r="M106" s="329"/>
      <c r="N106" s="329"/>
      <c r="O106" s="329"/>
    </row>
    <row r="107" spans="9:15" x14ac:dyDescent="0.2">
      <c r="I107" s="329"/>
      <c r="J107" s="329"/>
      <c r="K107" s="329"/>
      <c r="L107" s="329"/>
      <c r="M107" s="329"/>
      <c r="N107" s="329"/>
      <c r="O107" s="329"/>
    </row>
    <row r="108" spans="9:15" x14ac:dyDescent="0.2">
      <c r="I108" s="329"/>
      <c r="J108" s="329"/>
      <c r="K108" s="329"/>
      <c r="L108" s="329"/>
      <c r="M108" s="329"/>
      <c r="N108" s="329"/>
      <c r="O108" s="329"/>
    </row>
    <row r="109" spans="9:15" x14ac:dyDescent="0.2">
      <c r="I109" s="329"/>
      <c r="J109" s="329"/>
      <c r="K109" s="329"/>
      <c r="L109" s="329"/>
      <c r="M109" s="329"/>
      <c r="N109" s="329"/>
      <c r="O109" s="329"/>
    </row>
    <row r="110" spans="9:15" x14ac:dyDescent="0.2">
      <c r="I110" s="329"/>
      <c r="J110" s="329"/>
      <c r="K110" s="329"/>
      <c r="L110" s="329"/>
      <c r="M110" s="329"/>
      <c r="N110" s="329"/>
      <c r="O110" s="329"/>
    </row>
    <row r="111" spans="9:15" x14ac:dyDescent="0.2">
      <c r="I111" s="329"/>
      <c r="J111" s="329"/>
      <c r="K111" s="329"/>
      <c r="L111" s="329"/>
      <c r="M111" s="329"/>
      <c r="N111" s="329"/>
      <c r="O111" s="329"/>
    </row>
    <row r="112" spans="9:15" x14ac:dyDescent="0.2">
      <c r="I112" s="329"/>
      <c r="J112" s="329"/>
      <c r="K112" s="329"/>
      <c r="L112" s="329"/>
      <c r="M112" s="329"/>
      <c r="N112" s="329"/>
      <c r="O112" s="329"/>
    </row>
    <row r="113" spans="9:15" x14ac:dyDescent="0.2">
      <c r="I113" s="329"/>
      <c r="J113" s="329"/>
      <c r="K113" s="329"/>
      <c r="L113" s="329"/>
      <c r="M113" s="329"/>
      <c r="N113" s="329"/>
      <c r="O113" s="329"/>
    </row>
    <row r="114" spans="9:15" x14ac:dyDescent="0.2">
      <c r="I114" s="329"/>
      <c r="J114" s="329"/>
      <c r="K114" s="329"/>
      <c r="L114" s="329"/>
      <c r="M114" s="329"/>
      <c r="N114" s="329"/>
      <c r="O114" s="329"/>
    </row>
    <row r="115" spans="9:15" x14ac:dyDescent="0.2">
      <c r="I115" s="329"/>
      <c r="J115" s="329"/>
      <c r="K115" s="329"/>
      <c r="L115" s="329"/>
      <c r="M115" s="329"/>
      <c r="N115" s="329"/>
      <c r="O115" s="329"/>
    </row>
    <row r="116" spans="9:15" x14ac:dyDescent="0.2">
      <c r="I116" s="329"/>
      <c r="J116" s="329"/>
      <c r="K116" s="329"/>
      <c r="L116" s="329"/>
      <c r="M116" s="329"/>
      <c r="N116" s="329"/>
      <c r="O116" s="329"/>
    </row>
    <row r="117" spans="9:15" x14ac:dyDescent="0.2">
      <c r="I117" s="329"/>
      <c r="J117" s="329"/>
      <c r="K117" s="329"/>
      <c r="L117" s="329"/>
      <c r="M117" s="329"/>
      <c r="N117" s="329"/>
      <c r="O117" s="329"/>
    </row>
    <row r="118" spans="9:15" x14ac:dyDescent="0.2">
      <c r="I118" s="329"/>
      <c r="J118" s="329"/>
      <c r="K118" s="329"/>
      <c r="L118" s="329"/>
      <c r="M118" s="329"/>
      <c r="N118" s="329"/>
      <c r="O118" s="329"/>
    </row>
    <row r="119" spans="9:15" x14ac:dyDescent="0.2">
      <c r="I119" s="329"/>
      <c r="J119" s="329"/>
      <c r="K119" s="329"/>
      <c r="L119" s="329"/>
      <c r="M119" s="329"/>
      <c r="N119" s="329"/>
      <c r="O119" s="329"/>
    </row>
    <row r="120" spans="9:15" x14ac:dyDescent="0.2">
      <c r="I120" s="329"/>
      <c r="J120" s="329"/>
      <c r="K120" s="329"/>
      <c r="L120" s="329"/>
      <c r="M120" s="329"/>
      <c r="N120" s="329"/>
      <c r="O120" s="329"/>
    </row>
    <row r="121" spans="9:15" x14ac:dyDescent="0.2">
      <c r="I121" s="329"/>
      <c r="J121" s="329"/>
      <c r="K121" s="329"/>
      <c r="L121" s="329"/>
      <c r="M121" s="329"/>
      <c r="N121" s="329"/>
      <c r="O121" s="329"/>
    </row>
    <row r="122" spans="9:15" x14ac:dyDescent="0.2">
      <c r="I122" s="329"/>
      <c r="J122" s="329"/>
      <c r="K122" s="329"/>
      <c r="L122" s="329"/>
      <c r="M122" s="329"/>
      <c r="N122" s="329"/>
      <c r="O122" s="329"/>
    </row>
    <row r="123" spans="9:15" x14ac:dyDescent="0.2">
      <c r="I123" s="329"/>
      <c r="J123" s="329"/>
      <c r="K123" s="329"/>
      <c r="L123" s="329"/>
      <c r="M123" s="329"/>
      <c r="N123" s="329"/>
      <c r="O123" s="329"/>
    </row>
    <row r="124" spans="9:15" x14ac:dyDescent="0.2">
      <c r="I124" s="329"/>
      <c r="J124" s="329"/>
      <c r="K124" s="329"/>
      <c r="L124" s="329"/>
      <c r="M124" s="329"/>
      <c r="N124" s="329"/>
      <c r="O124" s="329"/>
    </row>
    <row r="125" spans="9:15" x14ac:dyDescent="0.2">
      <c r="I125" s="329"/>
      <c r="J125" s="329"/>
      <c r="K125" s="329"/>
      <c r="L125" s="329"/>
      <c r="M125" s="329"/>
      <c r="N125" s="329"/>
      <c r="O125" s="329"/>
    </row>
    <row r="126" spans="9:15" x14ac:dyDescent="0.2">
      <c r="I126" s="329"/>
      <c r="J126" s="329"/>
      <c r="K126" s="329"/>
      <c r="L126" s="329"/>
      <c r="M126" s="329"/>
      <c r="N126" s="329"/>
      <c r="O126" s="329"/>
    </row>
    <row r="127" spans="9:15" x14ac:dyDescent="0.2">
      <c r="I127" s="329"/>
      <c r="J127" s="329"/>
      <c r="K127" s="329"/>
      <c r="L127" s="329"/>
      <c r="M127" s="329"/>
      <c r="N127" s="329"/>
      <c r="O127" s="329"/>
    </row>
    <row r="128" spans="9:15" x14ac:dyDescent="0.2">
      <c r="I128" s="329"/>
      <c r="J128" s="329"/>
      <c r="K128" s="329"/>
      <c r="L128" s="329"/>
      <c r="M128" s="329"/>
      <c r="N128" s="329"/>
      <c r="O128" s="329"/>
    </row>
    <row r="129" spans="9:15" x14ac:dyDescent="0.2">
      <c r="I129" s="329"/>
      <c r="J129" s="329"/>
      <c r="K129" s="329"/>
      <c r="L129" s="329"/>
      <c r="M129" s="329"/>
      <c r="N129" s="329"/>
      <c r="O129" s="329"/>
    </row>
    <row r="130" spans="9:15" x14ac:dyDescent="0.2">
      <c r="I130" s="329"/>
      <c r="J130" s="329"/>
      <c r="K130" s="329"/>
      <c r="L130" s="329"/>
      <c r="M130" s="329"/>
      <c r="N130" s="329"/>
      <c r="O130" s="329"/>
    </row>
    <row r="131" spans="9:15" x14ac:dyDescent="0.2">
      <c r="I131" s="329"/>
      <c r="J131" s="329"/>
      <c r="K131" s="329"/>
      <c r="L131" s="329"/>
      <c r="M131" s="329"/>
      <c r="N131" s="329"/>
      <c r="O131" s="329"/>
    </row>
    <row r="132" spans="9:15" x14ac:dyDescent="0.2">
      <c r="I132" s="329"/>
      <c r="J132" s="329"/>
      <c r="K132" s="329"/>
      <c r="L132" s="329"/>
      <c r="M132" s="329"/>
      <c r="N132" s="329"/>
      <c r="O132" s="329"/>
    </row>
    <row r="133" spans="9:15" x14ac:dyDescent="0.2">
      <c r="I133" s="329"/>
      <c r="J133" s="329"/>
      <c r="K133" s="329"/>
      <c r="L133" s="329"/>
      <c r="M133" s="329"/>
      <c r="N133" s="329"/>
      <c r="O133" s="329"/>
    </row>
    <row r="134" spans="9:15" x14ac:dyDescent="0.2">
      <c r="I134" s="329"/>
      <c r="J134" s="329"/>
      <c r="K134" s="329"/>
      <c r="L134" s="329"/>
      <c r="M134" s="329"/>
      <c r="N134" s="329"/>
      <c r="O134" s="329"/>
    </row>
    <row r="135" spans="9:15" x14ac:dyDescent="0.2">
      <c r="I135" s="329"/>
      <c r="J135" s="329"/>
      <c r="K135" s="329"/>
      <c r="L135" s="329"/>
      <c r="M135" s="329"/>
      <c r="N135" s="329"/>
      <c r="O135" s="329"/>
    </row>
    <row r="136" spans="9:15" x14ac:dyDescent="0.2">
      <c r="I136" s="329"/>
      <c r="J136" s="329"/>
      <c r="K136" s="329"/>
      <c r="L136" s="329"/>
      <c r="M136" s="329"/>
      <c r="N136" s="329"/>
      <c r="O136" s="329"/>
    </row>
    <row r="137" spans="9:15" x14ac:dyDescent="0.2">
      <c r="I137" s="329"/>
      <c r="J137" s="329"/>
      <c r="K137" s="329"/>
      <c r="L137" s="329"/>
      <c r="M137" s="329"/>
      <c r="N137" s="329"/>
      <c r="O137" s="329"/>
    </row>
  </sheetData>
  <sheetProtection algorithmName="SHA-512" hashValue="xD0VnRnOuILuDy3STHcFnExNzkXUpxHcxxnhDAP28a+v+0splXMNlE+wyju63igM1aFdkh/nTCPcxTEBSdxQtw==" saltValue="s8F/R1aeQld3qMGMZPbovg==" spinCount="100000" sheet="1" autoFilter="0"/>
  <dataConsolidate function="countNums">
    <dataRefs count="1">
      <dataRef ref="AO64:AO99" sheet="Apresentação" r:id="rId1"/>
    </dataRefs>
  </dataConsolidate>
  <mergeCells count="71">
    <mergeCell ref="M43:N43"/>
    <mergeCell ref="F43:G43"/>
    <mergeCell ref="G39:H39"/>
    <mergeCell ref="C4:D4"/>
    <mergeCell ref="C5:D5"/>
    <mergeCell ref="C6:D6"/>
    <mergeCell ref="L7:M7"/>
    <mergeCell ref="L6:M6"/>
    <mergeCell ref="E5:O5"/>
    <mergeCell ref="N7:O7"/>
    <mergeCell ref="E10:O10"/>
    <mergeCell ref="G40:H40"/>
    <mergeCell ref="C40:F40"/>
    <mergeCell ref="C34:F35"/>
    <mergeCell ref="N6:O6"/>
    <mergeCell ref="C7:D7"/>
    <mergeCell ref="C10:D10"/>
    <mergeCell ref="C11:D11"/>
    <mergeCell ref="C14:D14"/>
    <mergeCell ref="B48:P48"/>
    <mergeCell ref="C18:D18"/>
    <mergeCell ref="C50:G50"/>
    <mergeCell ref="J50:N50"/>
    <mergeCell ref="F42:G42"/>
    <mergeCell ref="M42:N42"/>
    <mergeCell ref="C42:E43"/>
    <mergeCell ref="J42:L43"/>
    <mergeCell ref="F45:G45"/>
    <mergeCell ref="F46:G46"/>
    <mergeCell ref="C45:E46"/>
    <mergeCell ref="J45:L46"/>
    <mergeCell ref="G34:H35"/>
    <mergeCell ref="C37:F37"/>
    <mergeCell ref="G37:H37"/>
    <mergeCell ref="C39:F39"/>
    <mergeCell ref="R47:U47"/>
    <mergeCell ref="R32:U32"/>
    <mergeCell ref="R30:U30"/>
    <mergeCell ref="R35:U37"/>
    <mergeCell ref="L12:M12"/>
    <mergeCell ref="J39:M39"/>
    <mergeCell ref="N39:O39"/>
    <mergeCell ref="R12:U12"/>
    <mergeCell ref="J40:M40"/>
    <mergeCell ref="J34:M35"/>
    <mergeCell ref="N34:O35"/>
    <mergeCell ref="J37:M37"/>
    <mergeCell ref="N37:O37"/>
    <mergeCell ref="N40:O40"/>
    <mergeCell ref="M46:N46"/>
    <mergeCell ref="M45:N45"/>
    <mergeCell ref="R2:U3"/>
    <mergeCell ref="R6:S6"/>
    <mergeCell ref="R7:S7"/>
    <mergeCell ref="R8:S8"/>
    <mergeCell ref="R9:S9"/>
    <mergeCell ref="R11:S11"/>
    <mergeCell ref="C21:M21"/>
    <mergeCell ref="N12:O12"/>
    <mergeCell ref="E12:I12"/>
    <mergeCell ref="E11:O11"/>
    <mergeCell ref="R13:U13"/>
    <mergeCell ref="C12:D12"/>
    <mergeCell ref="C20:E20"/>
    <mergeCell ref="E13:O13"/>
    <mergeCell ref="J14:O14"/>
    <mergeCell ref="E14:G14"/>
    <mergeCell ref="C15:D15"/>
    <mergeCell ref="C17:D17"/>
    <mergeCell ref="C16:D16"/>
    <mergeCell ref="C13:D13"/>
  </mergeCells>
  <conditionalFormatting sqref="C31:D32">
    <cfRule type="expression" dxfId="150" priority="24" stopIfTrue="1">
      <formula>$C31="þ"</formula>
    </cfRule>
  </conditionalFormatting>
  <conditionalFormatting sqref="F43 H43 M43 O43">
    <cfRule type="cellIs" dxfId="149" priority="13" stopIfTrue="1" operator="between">
      <formula>0.00000000000001</formula>
      <formula>$D$53</formula>
    </cfRule>
    <cfRule type="cellIs" dxfId="148" priority="14" stopIfTrue="1" operator="greaterThan">
      <formula>$D$53</formula>
    </cfRule>
  </conditionalFormatting>
  <conditionalFormatting sqref="G31:H32">
    <cfRule type="expression" dxfId="147" priority="25" stopIfTrue="1">
      <formula>$G31="þ"</formula>
    </cfRule>
  </conditionalFormatting>
  <conditionalFormatting sqref="K31:L32">
    <cfRule type="expression" dxfId="146" priority="23" stopIfTrue="1">
      <formula>$K31="þ"</formula>
    </cfRule>
  </conditionalFormatting>
  <conditionalFormatting sqref="N31:O32">
    <cfRule type="expression" dxfId="145" priority="1" stopIfTrue="1">
      <formula>$N31="þ"</formula>
    </cfRule>
  </conditionalFormatting>
  <conditionalFormatting sqref="Q48:Q50 B49:P51">
    <cfRule type="expression" dxfId="144" priority="26" stopIfTrue="1">
      <formula>AND($E$15&lt;&gt;2)</formula>
    </cfRule>
  </conditionalFormatting>
  <dataValidations xWindow="1134" yWindow="282" count="14">
    <dataValidation allowBlank="1" showInputMessage="1" showErrorMessage="1" error="Escolha uma das opções determinadas na célula" sqref="L9" xr:uid="{D20D504C-161A-4207-BB65-38A570FC72F7}"/>
    <dataValidation allowBlank="1" showInputMessage="1" showErrorMessage="1" prompt="Digite o nome do Gestor do Contrato ou do Idealizador do Projeto" sqref="E13" xr:uid="{CDE292BE-B37D-4A63-AAE2-C1143BB6ED6E}"/>
    <dataValidation allowBlank="1" showInputMessage="1" showErrorMessage="1" prompt="Digite o e-mail do Responsável pelo Projeto" sqref="J14" xr:uid="{710CBD26-0F81-46AA-95CA-DFD23018DC71}"/>
    <dataValidation allowBlank="1" showInputMessage="1" showErrorMessage="1" prompt="Digite o telefone do Responsável pelo Projeto" sqref="E14" xr:uid="{E5C904D0-5680-4381-AA71-ADE640515EC5}"/>
    <dataValidation allowBlank="1" showInputMessage="1" showErrorMessage="1" prompt="Digite o nome do consumidor proponente do projeto" sqref="E10:O10" xr:uid="{4F0A9271-9703-420C-9EC2-8C068015EEDB}"/>
    <dataValidation allowBlank="1" showInputMessage="1" showErrorMessage="1" prompt="Informe o número do CNPJ do proponente" sqref="E12:I12" xr:uid="{C5FBA1B3-E7E2-4D4B-97F2-492B07611446}"/>
    <dataValidation allowBlank="1" showInputMessage="1" showErrorMessage="1" prompt="Informe o número da unidade consumidora beneficiada. Em caso de mais de uma UC beneficiada, digitar &quot;várias&quot;." sqref="N12:O12" xr:uid="{891FC566-F7E3-45AB-BA0C-39DA75379985}"/>
    <dataValidation allowBlank="1" showErrorMessage="1" prompt="Informe o número do CNPJ do proponente" sqref="E15:I15" xr:uid="{995C4555-263D-4544-82ED-78BA73D829B9}"/>
    <dataValidation type="list" allowBlank="1" showInputMessage="1" showErrorMessage="1" prompt="Escolha um fator de carga (entre 0,3 e 0,7 em casos normais)" sqref="N7:O7" xr:uid="{A620819E-8355-4441-99D5-8BC8C578901A}">
      <formula1>FC</formula1>
    </dataValidation>
    <dataValidation allowBlank="1" showInputMessage="1" showErrorMessage="1" prompt="Taxa de Desconto definida pela concessionária" sqref="N6:O6" xr:uid="{A3C975C4-180A-4A0D-B6F7-29E276E3D6E9}"/>
    <dataValidation allowBlank="1" showInputMessage="1" showErrorMessage="1" prompt="Digite o nome do Projeto" sqref="E5" xr:uid="{1FCC9095-F2C7-4E02-97BD-1AC529609A25}"/>
    <dataValidation type="list" allowBlank="1" showInputMessage="1" showErrorMessage="1" sqref="S8" xr:uid="{ABE18F39-CE12-4BC5-9D31-229B81CFFCC8}">
      <formula1>$U$8:$U$24</formula1>
    </dataValidation>
    <dataValidation allowBlank="1" showErrorMessage="1" prompt="Informe o número da unidade consumidora beneficiada. Em caso de mais de uma UC beneficiada, digitar &quot;várias&quot;." sqref="N15:O15" xr:uid="{11D99C7D-C1C6-44DE-AF43-0C6ECBF7030C}"/>
    <dataValidation allowBlank="1" showInputMessage="1" showErrorMessage="1" prompt="Informe o Endereço completo do consumidor proponente" sqref="E11:O11" xr:uid="{32B5A7ED-60D6-421D-9661-F2443E246193}"/>
  </dataValidations>
  <pageMargins left="0.78740157480314965" right="0.78740157480314965" top="0.98425196850393704" bottom="0.98425196850393704" header="0.51181102362204722" footer="0.51181102362204722"/>
  <pageSetup paperSize="9" orientation="landscape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5" name="Drop Down 1">
              <controlPr locked="0" defaultSize="0" autoLine="0" autoPict="0">
                <anchor moveWithCells="1">
                  <from>
                    <xdr:col>4</xdr:col>
                    <xdr:colOff>9525</xdr:colOff>
                    <xdr:row>17</xdr:row>
                    <xdr:rowOff>0</xdr:rowOff>
                  </from>
                  <to>
                    <xdr:col>7</xdr:col>
                    <xdr:colOff>1266825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6" name="Drop Down 2">
              <controlPr locked="0" defaultSize="0" autoLine="0" autoPict="0">
                <anchor moveWithCells="1">
                  <from>
                    <xdr:col>4</xdr:col>
                    <xdr:colOff>0</xdr:colOff>
                    <xdr:row>5</xdr:row>
                    <xdr:rowOff>0</xdr:rowOff>
                  </from>
                  <to>
                    <xdr:col>7</xdr:col>
                    <xdr:colOff>952500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7" name="Drop Down 3">
              <controlPr defaultSize="0" autoLine="0" autoPict="0">
                <anchor moveWithCells="1">
                  <from>
                    <xdr:col>4</xdr:col>
                    <xdr:colOff>0</xdr:colOff>
                    <xdr:row>6</xdr:row>
                    <xdr:rowOff>0</xdr:rowOff>
                  </from>
                  <to>
                    <xdr:col>6</xdr:col>
                    <xdr:colOff>9525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0" r:id="rId8" name="Drop Down 630">
              <controlPr locked="0" defaultSize="0" autoLine="0" autoPict="0">
                <anchor moveWithCells="1">
                  <from>
                    <xdr:col>11</xdr:col>
                    <xdr:colOff>1209675</xdr:colOff>
                    <xdr:row>2</xdr:row>
                    <xdr:rowOff>180975</xdr:rowOff>
                  </from>
                  <to>
                    <xdr:col>14</xdr:col>
                    <xdr:colOff>1371600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2" r:id="rId9" name="Drop Down 642">
              <controlPr locked="0" defaultSize="0" autoLine="0" autoPict="0">
                <anchor moveWithCells="1">
                  <from>
                    <xdr:col>4</xdr:col>
                    <xdr:colOff>9525</xdr:colOff>
                    <xdr:row>15</xdr:row>
                    <xdr:rowOff>180975</xdr:rowOff>
                  </from>
                  <to>
                    <xdr:col>7</xdr:col>
                    <xdr:colOff>1266825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5" r:id="rId10" name="Drop Down 745">
              <controlPr locked="0" defaultSize="0" autoLine="0" autoPict="0">
                <anchor moveWithCells="1">
                  <from>
                    <xdr:col>4</xdr:col>
                    <xdr:colOff>9525</xdr:colOff>
                    <xdr:row>15</xdr:row>
                    <xdr:rowOff>0</xdr:rowOff>
                  </from>
                  <to>
                    <xdr:col>7</xdr:col>
                    <xdr:colOff>1266825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6" r:id="rId11" name="Drop Down 746">
              <controlPr locked="0" defaultSize="0" autoLine="0" autoPict="0">
                <anchor moveWithCells="1">
                  <from>
                    <xdr:col>4</xdr:col>
                    <xdr:colOff>9525</xdr:colOff>
                    <xdr:row>14</xdr:row>
                    <xdr:rowOff>0</xdr:rowOff>
                  </from>
                  <to>
                    <xdr:col>7</xdr:col>
                    <xdr:colOff>1266825</xdr:colOff>
                    <xdr:row>15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2D4BC-9552-4653-88D6-DE67B7CE0BF9}">
  <sheetPr codeName="Planilha5">
    <tabColor rgb="FFFF0000"/>
  </sheetPr>
  <dimension ref="B2:N32"/>
  <sheetViews>
    <sheetView zoomScale="80" zoomScaleNormal="80" workbookViewId="0">
      <selection activeCell="M5" sqref="M5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13.5703125" style="453" bestFit="1" customWidth="1"/>
    <col min="11" max="12" width="15.5703125" style="453" customWidth="1"/>
    <col min="13" max="14" width="14.5703125" style="453" customWidth="1"/>
    <col min="15" max="16384" width="9.140625" style="453"/>
  </cols>
  <sheetData>
    <row r="2" spans="2:14" ht="22.5" customHeight="1" x14ac:dyDescent="0.2">
      <c r="B2" s="880" t="s">
        <v>929</v>
      </c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</row>
    <row r="3" spans="2:14" ht="15" customHeight="1" x14ac:dyDescent="0.2">
      <c r="B3" s="921"/>
      <c r="C3" s="922"/>
      <c r="D3" s="922"/>
      <c r="E3" s="922"/>
      <c r="F3" s="922"/>
      <c r="G3" s="922"/>
      <c r="H3" s="922"/>
      <c r="I3" s="922"/>
      <c r="J3" s="922"/>
      <c r="K3" s="951"/>
      <c r="L3" s="921" t="s">
        <v>213</v>
      </c>
      <c r="M3" s="922"/>
      <c r="N3" s="951"/>
    </row>
    <row r="4" spans="2:14" ht="15" x14ac:dyDescent="0.25">
      <c r="B4" s="923" t="s">
        <v>912</v>
      </c>
      <c r="C4" s="924"/>
      <c r="D4" s="924"/>
      <c r="E4" s="924"/>
      <c r="F4" s="924"/>
      <c r="G4" s="924"/>
      <c r="H4" s="925"/>
      <c r="I4" s="444" t="s">
        <v>16</v>
      </c>
      <c r="J4" s="444" t="s">
        <v>238</v>
      </c>
      <c r="K4" s="446" t="s">
        <v>0</v>
      </c>
      <c r="L4" s="444" t="s">
        <v>795</v>
      </c>
      <c r="M4" s="445" t="s">
        <v>239</v>
      </c>
      <c r="N4" s="445" t="s">
        <v>240</v>
      </c>
    </row>
    <row r="5" spans="2:14" x14ac:dyDescent="0.2">
      <c r="B5" s="447">
        <v>1</v>
      </c>
      <c r="C5" s="945" t="str">
        <f>IF(ISBLANK('Marketing (ORÇ)'!C5:H5)," ",'Marketing (ORÇ)'!C5:H5)</f>
        <v xml:space="preserve"> </v>
      </c>
      <c r="D5" s="946"/>
      <c r="E5" s="946"/>
      <c r="F5" s="946"/>
      <c r="G5" s="946"/>
      <c r="H5" s="947"/>
      <c r="I5" s="465">
        <f>'Marketing (ORÇ)'!I5</f>
        <v>0</v>
      </c>
      <c r="J5" s="463">
        <f>'Marketing (ORÇ)'!J5</f>
        <v>0</v>
      </c>
      <c r="K5" s="449">
        <f t="shared" ref="K5:K14" si="0">I5*J5</f>
        <v>0</v>
      </c>
      <c r="L5" s="448">
        <f t="shared" ref="L5:L14" si="1">K5-M5-N5</f>
        <v>0</v>
      </c>
      <c r="M5" s="458"/>
      <c r="N5" s="458"/>
    </row>
    <row r="6" spans="2:14" x14ac:dyDescent="0.2">
      <c r="B6" s="447">
        <v>2</v>
      </c>
      <c r="C6" s="945" t="str">
        <f>IF(ISBLANK('Marketing (ORÇ)'!C6:H6)," ",'Marketing (ORÇ)'!C6:H6)</f>
        <v xml:space="preserve"> </v>
      </c>
      <c r="D6" s="946"/>
      <c r="E6" s="946"/>
      <c r="F6" s="946"/>
      <c r="G6" s="946"/>
      <c r="H6" s="947"/>
      <c r="I6" s="465">
        <f>'Marketing (ORÇ)'!I6</f>
        <v>0</v>
      </c>
      <c r="J6" s="463">
        <f>'Marketing (ORÇ)'!J6</f>
        <v>0</v>
      </c>
      <c r="K6" s="449">
        <f t="shared" si="0"/>
        <v>0</v>
      </c>
      <c r="L6" s="448">
        <f t="shared" si="1"/>
        <v>0</v>
      </c>
      <c r="M6" s="458"/>
      <c r="N6" s="458"/>
    </row>
    <row r="7" spans="2:14" x14ac:dyDescent="0.2">
      <c r="B7" s="447">
        <v>3</v>
      </c>
      <c r="C7" s="945" t="str">
        <f>IF(ISBLANK('Marketing (ORÇ)'!C7:H7)," ",'Marketing (ORÇ)'!C7:H7)</f>
        <v xml:space="preserve"> </v>
      </c>
      <c r="D7" s="946"/>
      <c r="E7" s="946"/>
      <c r="F7" s="946"/>
      <c r="G7" s="946"/>
      <c r="H7" s="947"/>
      <c r="I7" s="465">
        <f>'Marketing (ORÇ)'!I7</f>
        <v>0</v>
      </c>
      <c r="J7" s="463">
        <f>'Marketing (ORÇ)'!J7</f>
        <v>0</v>
      </c>
      <c r="K7" s="449">
        <f t="shared" si="0"/>
        <v>0</v>
      </c>
      <c r="L7" s="448">
        <f t="shared" si="1"/>
        <v>0</v>
      </c>
      <c r="M7" s="458"/>
      <c r="N7" s="458"/>
    </row>
    <row r="8" spans="2:14" x14ac:dyDescent="0.2">
      <c r="B8" s="447">
        <v>4</v>
      </c>
      <c r="C8" s="945" t="str">
        <f>IF(ISBLANK('Marketing (ORÇ)'!C8:H8)," ",'Marketing (ORÇ)'!C8:H8)</f>
        <v xml:space="preserve"> </v>
      </c>
      <c r="D8" s="946"/>
      <c r="E8" s="946"/>
      <c r="F8" s="946"/>
      <c r="G8" s="946"/>
      <c r="H8" s="947"/>
      <c r="I8" s="465">
        <f>'Marketing (ORÇ)'!I8</f>
        <v>0</v>
      </c>
      <c r="J8" s="463">
        <f>'Marketing (ORÇ)'!J8</f>
        <v>0</v>
      </c>
      <c r="K8" s="449">
        <f t="shared" si="0"/>
        <v>0</v>
      </c>
      <c r="L8" s="448">
        <f t="shared" si="1"/>
        <v>0</v>
      </c>
      <c r="M8" s="662"/>
      <c r="N8" s="662"/>
    </row>
    <row r="9" spans="2:14" x14ac:dyDescent="0.2">
      <c r="B9" s="447">
        <v>5</v>
      </c>
      <c r="C9" s="945" t="str">
        <f>IF(ISBLANK('Marketing (ORÇ)'!C9:H9)," ",'Marketing (ORÇ)'!C9:H9)</f>
        <v xml:space="preserve"> </v>
      </c>
      <c r="D9" s="946"/>
      <c r="E9" s="946"/>
      <c r="F9" s="946"/>
      <c r="G9" s="946"/>
      <c r="H9" s="947"/>
      <c r="I9" s="465">
        <f>'Marketing (ORÇ)'!I9</f>
        <v>0</v>
      </c>
      <c r="J9" s="463">
        <f>'Marketing (ORÇ)'!J9</f>
        <v>0</v>
      </c>
      <c r="K9" s="449">
        <f t="shared" si="0"/>
        <v>0</v>
      </c>
      <c r="L9" s="448">
        <f t="shared" si="1"/>
        <v>0</v>
      </c>
      <c r="M9" s="458"/>
      <c r="N9" s="458"/>
    </row>
    <row r="10" spans="2:14" x14ac:dyDescent="0.2">
      <c r="B10" s="447">
        <v>6</v>
      </c>
      <c r="C10" s="945" t="str">
        <f>IF(ISBLANK('Marketing (ORÇ)'!C10:H10)," ",'Marketing (ORÇ)'!C10:H10)</f>
        <v xml:space="preserve"> </v>
      </c>
      <c r="D10" s="946"/>
      <c r="E10" s="946"/>
      <c r="F10" s="946"/>
      <c r="G10" s="946"/>
      <c r="H10" s="947"/>
      <c r="I10" s="465">
        <f>'Marketing (ORÇ)'!I10</f>
        <v>0</v>
      </c>
      <c r="J10" s="463">
        <f>'Marketing (ORÇ)'!J10</f>
        <v>0</v>
      </c>
      <c r="K10" s="449">
        <f t="shared" si="0"/>
        <v>0</v>
      </c>
      <c r="L10" s="448">
        <f t="shared" si="1"/>
        <v>0</v>
      </c>
      <c r="M10" s="458"/>
      <c r="N10" s="458"/>
    </row>
    <row r="11" spans="2:14" x14ac:dyDescent="0.2">
      <c r="B11" s="447">
        <v>7</v>
      </c>
      <c r="C11" s="945" t="str">
        <f>IF(ISBLANK('Marketing (ORÇ)'!C11:H11)," ",'Marketing (ORÇ)'!C11:H11)</f>
        <v xml:space="preserve"> </v>
      </c>
      <c r="D11" s="946"/>
      <c r="E11" s="946"/>
      <c r="F11" s="946"/>
      <c r="G11" s="946"/>
      <c r="H11" s="947"/>
      <c r="I11" s="465">
        <f>'Marketing (ORÇ)'!I11</f>
        <v>0</v>
      </c>
      <c r="J11" s="463">
        <f>'Marketing (ORÇ)'!J11</f>
        <v>0</v>
      </c>
      <c r="K11" s="449">
        <f t="shared" si="0"/>
        <v>0</v>
      </c>
      <c r="L11" s="448">
        <f t="shared" si="1"/>
        <v>0</v>
      </c>
      <c r="M11" s="458"/>
      <c r="N11" s="458"/>
    </row>
    <row r="12" spans="2:14" x14ac:dyDescent="0.2">
      <c r="B12" s="447">
        <v>8</v>
      </c>
      <c r="C12" s="945" t="str">
        <f>IF(ISBLANK('Marketing (ORÇ)'!C12:H12)," ",'Marketing (ORÇ)'!C12:H12)</f>
        <v xml:space="preserve"> </v>
      </c>
      <c r="D12" s="946"/>
      <c r="E12" s="946"/>
      <c r="F12" s="946"/>
      <c r="G12" s="946"/>
      <c r="H12" s="947"/>
      <c r="I12" s="465">
        <f>'Marketing (ORÇ)'!I12</f>
        <v>0</v>
      </c>
      <c r="J12" s="463">
        <f>'Marketing (ORÇ)'!J12</f>
        <v>0</v>
      </c>
      <c r="K12" s="449">
        <f t="shared" si="0"/>
        <v>0</v>
      </c>
      <c r="L12" s="448">
        <f t="shared" si="1"/>
        <v>0</v>
      </c>
      <c r="M12" s="458"/>
      <c r="N12" s="458"/>
    </row>
    <row r="13" spans="2:14" x14ac:dyDescent="0.2">
      <c r="B13" s="447">
        <v>9</v>
      </c>
      <c r="C13" s="945" t="str">
        <f>IF(ISBLANK('Marketing (ORÇ)'!C13:H13)," ",'Marketing (ORÇ)'!C13:H13)</f>
        <v xml:space="preserve"> </v>
      </c>
      <c r="D13" s="946"/>
      <c r="E13" s="946"/>
      <c r="F13" s="946"/>
      <c r="G13" s="946"/>
      <c r="H13" s="947"/>
      <c r="I13" s="465">
        <f>'Marketing (ORÇ)'!I13</f>
        <v>0</v>
      </c>
      <c r="J13" s="463">
        <f>'Marketing (ORÇ)'!J13</f>
        <v>0</v>
      </c>
      <c r="K13" s="449">
        <f t="shared" si="0"/>
        <v>0</v>
      </c>
      <c r="L13" s="448">
        <f t="shared" si="1"/>
        <v>0</v>
      </c>
      <c r="M13" s="458"/>
      <c r="N13" s="458"/>
    </row>
    <row r="14" spans="2:14" x14ac:dyDescent="0.2">
      <c r="B14" s="447">
        <v>10</v>
      </c>
      <c r="C14" s="945" t="str">
        <f>IF(ISBLANK('Marketing (ORÇ)'!C14:H14)," ",'Marketing (ORÇ)'!C14:H14)</f>
        <v xml:space="preserve"> </v>
      </c>
      <c r="D14" s="946"/>
      <c r="E14" s="946"/>
      <c r="F14" s="946"/>
      <c r="G14" s="946"/>
      <c r="H14" s="947"/>
      <c r="I14" s="465">
        <f>'Marketing (ORÇ)'!I14</f>
        <v>0</v>
      </c>
      <c r="J14" s="463">
        <f>'Marketing (ORÇ)'!J14</f>
        <v>0</v>
      </c>
      <c r="K14" s="449">
        <f t="shared" si="0"/>
        <v>0</v>
      </c>
      <c r="L14" s="448">
        <f t="shared" si="1"/>
        <v>0</v>
      </c>
      <c r="M14" s="458"/>
      <c r="N14" s="458"/>
    </row>
    <row r="15" spans="2:14" ht="15" customHeight="1" x14ac:dyDescent="0.2">
      <c r="B15" s="942" t="s">
        <v>907</v>
      </c>
      <c r="C15" s="943"/>
      <c r="D15" s="943"/>
      <c r="E15" s="943"/>
      <c r="F15" s="943"/>
      <c r="G15" s="943"/>
      <c r="H15" s="943"/>
      <c r="I15" s="943"/>
      <c r="J15" s="944"/>
      <c r="K15" s="449">
        <f>SUM(K5:K14)</f>
        <v>0</v>
      </c>
      <c r="L15" s="449">
        <f>SUM(L5:L14)</f>
        <v>0</v>
      </c>
      <c r="M15" s="449">
        <f>SUM(M5:M14)</f>
        <v>0</v>
      </c>
      <c r="N15" s="449">
        <f>SUM(N5:N14)</f>
        <v>0</v>
      </c>
    </row>
    <row r="16" spans="2:14" ht="15" customHeight="1" x14ac:dyDescent="0.2">
      <c r="B16" s="921" t="s">
        <v>908</v>
      </c>
      <c r="C16" s="922"/>
      <c r="D16" s="922"/>
      <c r="E16" s="922"/>
      <c r="F16" s="922"/>
      <c r="G16" s="922"/>
      <c r="H16" s="922"/>
      <c r="I16" s="922"/>
      <c r="J16" s="922"/>
      <c r="K16" s="951"/>
      <c r="L16" s="921" t="s">
        <v>213</v>
      </c>
      <c r="M16" s="922"/>
      <c r="N16" s="951"/>
    </row>
    <row r="17" spans="2:14" ht="15" customHeight="1" x14ac:dyDescent="0.25">
      <c r="B17" s="948" t="s">
        <v>910</v>
      </c>
      <c r="C17" s="949"/>
      <c r="D17" s="949"/>
      <c r="E17" s="949"/>
      <c r="F17" s="949"/>
      <c r="G17" s="949"/>
      <c r="H17" s="949"/>
      <c r="I17" s="949"/>
      <c r="J17" s="950"/>
      <c r="K17" s="454" t="s">
        <v>0</v>
      </c>
      <c r="L17" s="455" t="s">
        <v>795</v>
      </c>
      <c r="M17" s="456" t="s">
        <v>239</v>
      </c>
      <c r="N17" s="456" t="s">
        <v>240</v>
      </c>
    </row>
    <row r="18" spans="2:14" ht="15" x14ac:dyDescent="0.25">
      <c r="B18" s="450"/>
      <c r="C18" s="940" t="s">
        <v>61</v>
      </c>
      <c r="D18" s="940"/>
      <c r="E18" s="940"/>
      <c r="F18" s="940"/>
      <c r="G18" s="940"/>
      <c r="H18" s="940"/>
      <c r="I18" s="940"/>
      <c r="J18" s="941"/>
      <c r="K18" s="451">
        <f>SUM(L18:N18)</f>
        <v>0</v>
      </c>
      <c r="L18" s="451">
        <f>'Custo Contábil'!$D$37*L$15</f>
        <v>0</v>
      </c>
      <c r="M18" s="451">
        <f>'Custo Contábil'!$D$37*M$15</f>
        <v>0</v>
      </c>
      <c r="N18" s="451">
        <f>'Custo Contábil'!$D$37*N$15</f>
        <v>0</v>
      </c>
    </row>
    <row r="19" spans="2:14" ht="15" x14ac:dyDescent="0.25">
      <c r="B19" s="450"/>
      <c r="C19" s="940" t="s">
        <v>202</v>
      </c>
      <c r="D19" s="940"/>
      <c r="E19" s="940"/>
      <c r="F19" s="940"/>
      <c r="G19" s="940"/>
      <c r="H19" s="940"/>
      <c r="I19" s="940"/>
      <c r="J19" s="941"/>
      <c r="K19" s="451">
        <f t="shared" ref="K19:K24" si="2">SUM(L19:N19)</f>
        <v>0</v>
      </c>
      <c r="L19" s="451">
        <f>'Custo Contábil'!$E$37*L$15</f>
        <v>0</v>
      </c>
      <c r="M19" s="451">
        <f>'Custo Contábil'!$E$37*M$15</f>
        <v>0</v>
      </c>
      <c r="N19" s="451">
        <f>'Custo Contábil'!$E$37*N$15</f>
        <v>0</v>
      </c>
    </row>
    <row r="20" spans="2:14" ht="15" x14ac:dyDescent="0.25">
      <c r="B20" s="450"/>
      <c r="C20" s="940" t="s">
        <v>41</v>
      </c>
      <c r="D20" s="940"/>
      <c r="E20" s="940"/>
      <c r="F20" s="940"/>
      <c r="G20" s="940"/>
      <c r="H20" s="940"/>
      <c r="I20" s="940"/>
      <c r="J20" s="941"/>
      <c r="K20" s="451">
        <f t="shared" si="2"/>
        <v>0</v>
      </c>
      <c r="L20" s="451">
        <f>'Custo Contábil'!$F$37*L$15</f>
        <v>0</v>
      </c>
      <c r="M20" s="451">
        <f>'Custo Contábil'!$F$37*M$15</f>
        <v>0</v>
      </c>
      <c r="N20" s="451">
        <f>'Custo Contábil'!$F$37*N$15</f>
        <v>0</v>
      </c>
    </row>
    <row r="21" spans="2:14" ht="15" x14ac:dyDescent="0.25">
      <c r="B21" s="450"/>
      <c r="C21" s="940" t="s">
        <v>221</v>
      </c>
      <c r="D21" s="940"/>
      <c r="E21" s="940"/>
      <c r="F21" s="940"/>
      <c r="G21" s="940"/>
      <c r="H21" s="940"/>
      <c r="I21" s="940"/>
      <c r="J21" s="941"/>
      <c r="K21" s="451">
        <f t="shared" si="2"/>
        <v>0</v>
      </c>
      <c r="L21" s="451">
        <f>'Custo Contábil'!$G$37*L$15</f>
        <v>0</v>
      </c>
      <c r="M21" s="451">
        <f>'Custo Contábil'!$G$37*M$15</f>
        <v>0</v>
      </c>
      <c r="N21" s="451">
        <f>'Custo Contábil'!$G$37*N$15</f>
        <v>0</v>
      </c>
    </row>
    <row r="22" spans="2:14" ht="15" x14ac:dyDescent="0.25">
      <c r="B22" s="450"/>
      <c r="C22" s="940" t="s">
        <v>204</v>
      </c>
      <c r="D22" s="940"/>
      <c r="E22" s="940"/>
      <c r="F22" s="940"/>
      <c r="G22" s="940"/>
      <c r="H22" s="940"/>
      <c r="I22" s="940"/>
      <c r="J22" s="941"/>
      <c r="K22" s="451">
        <f t="shared" si="2"/>
        <v>0</v>
      </c>
      <c r="L22" s="451">
        <f>'Custo Contábil'!$H$37*L$15</f>
        <v>0</v>
      </c>
      <c r="M22" s="451">
        <f>'Custo Contábil'!$H$37*M$15</f>
        <v>0</v>
      </c>
      <c r="N22" s="451">
        <f>'Custo Contábil'!$H$37*N$15</f>
        <v>0</v>
      </c>
    </row>
    <row r="23" spans="2:14" ht="15" x14ac:dyDescent="0.25">
      <c r="B23" s="450"/>
      <c r="C23" s="940" t="s">
        <v>135</v>
      </c>
      <c r="D23" s="940"/>
      <c r="E23" s="940"/>
      <c r="F23" s="940"/>
      <c r="G23" s="940"/>
      <c r="H23" s="940"/>
      <c r="I23" s="940"/>
      <c r="J23" s="941"/>
      <c r="K23" s="451">
        <f t="shared" si="2"/>
        <v>0</v>
      </c>
      <c r="L23" s="451">
        <f>'Custo Contábil'!$I$37*L$15</f>
        <v>0</v>
      </c>
      <c r="M23" s="451">
        <f>'Custo Contábil'!$I$37*M$15</f>
        <v>0</v>
      </c>
      <c r="N23" s="451">
        <f>'Custo Contábil'!$I$37*N$15</f>
        <v>0</v>
      </c>
    </row>
    <row r="24" spans="2:14" ht="15" x14ac:dyDescent="0.25">
      <c r="B24" s="450"/>
      <c r="C24" s="940" t="s">
        <v>134</v>
      </c>
      <c r="D24" s="940"/>
      <c r="E24" s="940"/>
      <c r="F24" s="940"/>
      <c r="G24" s="940"/>
      <c r="H24" s="940"/>
      <c r="I24" s="940"/>
      <c r="J24" s="941"/>
      <c r="K24" s="451">
        <f t="shared" si="2"/>
        <v>0</v>
      </c>
      <c r="L24" s="451">
        <f>'Custo Contábil'!$J$37*L$15</f>
        <v>0</v>
      </c>
      <c r="M24" s="451">
        <f>'Custo Contábil'!$J$37*M$15</f>
        <v>0</v>
      </c>
      <c r="N24" s="451">
        <f>'Custo Contábil'!$J$37*N$15</f>
        <v>0</v>
      </c>
    </row>
    <row r="25" spans="2:14" ht="15" x14ac:dyDescent="0.25">
      <c r="B25" s="450"/>
      <c r="C25" s="516" t="s">
        <v>993</v>
      </c>
      <c r="D25" s="516"/>
      <c r="E25" s="516"/>
      <c r="F25" s="516"/>
      <c r="G25" s="516"/>
      <c r="H25" s="516"/>
      <c r="I25" s="516"/>
      <c r="J25" s="516"/>
      <c r="K25" s="451">
        <f>SUM(L25:N25)</f>
        <v>0</v>
      </c>
      <c r="L25" s="451">
        <f>'Custo Contábil'!$K$37*L$15</f>
        <v>0</v>
      </c>
      <c r="M25" s="451">
        <f>'Custo Contábil'!$K$37*M$15</f>
        <v>0</v>
      </c>
      <c r="N25" s="451">
        <f>'Custo Contábil'!$K$37*N$15</f>
        <v>0</v>
      </c>
    </row>
    <row r="26" spans="2:14" ht="15" x14ac:dyDescent="0.25">
      <c r="B26" s="937" t="s">
        <v>909</v>
      </c>
      <c r="C26" s="938"/>
      <c r="D26" s="938"/>
      <c r="E26" s="938"/>
      <c r="F26" s="938"/>
      <c r="G26" s="938"/>
      <c r="H26" s="938"/>
      <c r="I26" s="938"/>
      <c r="J26" s="939"/>
      <c r="K26" s="452">
        <f>K15</f>
        <v>0</v>
      </c>
      <c r="L26" s="452">
        <f>L15</f>
        <v>0</v>
      </c>
      <c r="M26" s="452">
        <f>M15</f>
        <v>0</v>
      </c>
      <c r="N26" s="452">
        <f>N15</f>
        <v>0</v>
      </c>
    </row>
    <row r="31" spans="2:14" x14ac:dyDescent="0.2">
      <c r="B31" s="854" t="s">
        <v>883</v>
      </c>
      <c r="C31" s="854"/>
      <c r="D31" s="854"/>
      <c r="E31" s="854"/>
      <c r="F31" s="854"/>
      <c r="G31" s="854"/>
      <c r="H31" s="84" t="s">
        <v>143</v>
      </c>
      <c r="I31" s="84" t="s">
        <v>144</v>
      </c>
    </row>
    <row r="32" spans="2:14" x14ac:dyDescent="0.2">
      <c r="B32" s="860" t="s">
        <v>1077</v>
      </c>
      <c r="C32" s="860"/>
      <c r="D32" s="860"/>
      <c r="E32" s="860"/>
      <c r="F32" s="860"/>
      <c r="G32" s="860"/>
      <c r="H32" s="77">
        <f>'Custo Contábil'!E28</f>
        <v>0.05</v>
      </c>
      <c r="I32" s="78">
        <f>'Custo Contábil'!F28</f>
        <v>0</v>
      </c>
    </row>
  </sheetData>
  <sheetProtection algorithmName="SHA-512" hashValue="c1+LzJk6vD1M+DrPU+cWQ6K7q816fMp9nFrLwG9vGpEs9a8PFUeRDnq6DCaLq2kqlbvZL13M4QuAnxZYG86lRg==" saltValue="L27A6HBlzxKU3ZlZQ4skcA==" spinCount="100000" sheet="1" objects="1" scenarios="1"/>
  <mergeCells count="28">
    <mergeCell ref="C7:H7"/>
    <mergeCell ref="B2:N2"/>
    <mergeCell ref="B4:H4"/>
    <mergeCell ref="C5:H5"/>
    <mergeCell ref="C6:H6"/>
    <mergeCell ref="L3:N3"/>
    <mergeCell ref="B3:K3"/>
    <mergeCell ref="B31:G31"/>
    <mergeCell ref="B32:G32"/>
    <mergeCell ref="C24:J24"/>
    <mergeCell ref="B17:J17"/>
    <mergeCell ref="B15:J15"/>
    <mergeCell ref="C18:J18"/>
    <mergeCell ref="C19:J19"/>
    <mergeCell ref="C20:J20"/>
    <mergeCell ref="C21:J21"/>
    <mergeCell ref="C14:H14"/>
    <mergeCell ref="C8:H8"/>
    <mergeCell ref="C9:H9"/>
    <mergeCell ref="C10:H10"/>
    <mergeCell ref="C13:H13"/>
    <mergeCell ref="C11:H11"/>
    <mergeCell ref="C12:H12"/>
    <mergeCell ref="L16:N16"/>
    <mergeCell ref="B16:K16"/>
    <mergeCell ref="B26:J26"/>
    <mergeCell ref="C22:J22"/>
    <mergeCell ref="C23:J23"/>
  </mergeCells>
  <conditionalFormatting sqref="I32">
    <cfRule type="cellIs" dxfId="114" priority="44" stopIfTrue="1" operator="greaterThan">
      <formula>$H32</formula>
    </cfRule>
    <cfRule type="cellIs" dxfId="113" priority="45" stopIfTrue="1" operator="lessThanOrEqual">
      <formula>$H32</formula>
    </cfRule>
  </conditionalFormatting>
  <conditionalFormatting sqref="K5:N15">
    <cfRule type="cellIs" dxfId="112" priority="5" operator="lessThan">
      <formula>0</formula>
    </cfRule>
  </conditionalFormatting>
  <conditionalFormatting sqref="K18:N26">
    <cfRule type="cellIs" dxfId="111" priority="3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78CA0-5BB4-4988-9684-C24257604EAB}">
  <sheetPr codeName="Plan71">
    <tabColor theme="9" tint="-0.499984740745262"/>
  </sheetPr>
  <dimension ref="B2:O16"/>
  <sheetViews>
    <sheetView showGridLines="0" workbookViewId="0">
      <pane xSplit="2" topLeftCell="C1" activePane="topRight" state="frozen"/>
      <selection activeCell="E4" sqref="E4"/>
      <selection pane="topRight" activeCell="D5" sqref="D5"/>
    </sheetView>
  </sheetViews>
  <sheetFormatPr defaultRowHeight="15" x14ac:dyDescent="0.2"/>
  <cols>
    <col min="1" max="1" width="2.85546875" style="365" customWidth="1"/>
    <col min="2" max="2" width="39" style="364" bestFit="1" customWidth="1"/>
    <col min="3" max="14" width="22.42578125" style="365" customWidth="1"/>
    <col min="15" max="15" width="11.5703125" style="365" bestFit="1" customWidth="1"/>
    <col min="16" max="16384" width="9.140625" style="365"/>
  </cols>
  <sheetData>
    <row r="2" spans="2:15" x14ac:dyDescent="0.2">
      <c r="B2" s="961" t="s">
        <v>860</v>
      </c>
      <c r="C2" s="958" t="s">
        <v>859</v>
      </c>
      <c r="D2" s="959"/>
      <c r="E2" s="959"/>
      <c r="F2" s="959"/>
      <c r="G2" s="959"/>
      <c r="H2" s="959"/>
      <c r="I2" s="959"/>
      <c r="J2" s="959"/>
      <c r="K2" s="959"/>
      <c r="L2" s="959"/>
      <c r="M2" s="959"/>
      <c r="N2" s="960"/>
      <c r="O2" s="366"/>
    </row>
    <row r="3" spans="2:15" x14ac:dyDescent="0.2">
      <c r="B3" s="962"/>
      <c r="C3" s="339" t="s">
        <v>109</v>
      </c>
      <c r="D3" s="339" t="s">
        <v>110</v>
      </c>
      <c r="E3" s="339" t="s">
        <v>111</v>
      </c>
      <c r="F3" s="339" t="s">
        <v>112</v>
      </c>
      <c r="G3" s="339" t="s">
        <v>113</v>
      </c>
      <c r="H3" s="339" t="s">
        <v>114</v>
      </c>
      <c r="I3" s="339" t="s">
        <v>115</v>
      </c>
      <c r="J3" s="339" t="s">
        <v>116</v>
      </c>
      <c r="K3" s="339" t="s">
        <v>117</v>
      </c>
      <c r="L3" s="339" t="s">
        <v>118</v>
      </c>
      <c r="M3" s="339" t="s">
        <v>119</v>
      </c>
      <c r="N3" s="339" t="s">
        <v>120</v>
      </c>
      <c r="O3" s="340" t="s">
        <v>31</v>
      </c>
    </row>
    <row r="4" spans="2:15" ht="60" x14ac:dyDescent="0.2">
      <c r="B4" s="400" t="s">
        <v>108</v>
      </c>
      <c r="C4" s="401" t="s">
        <v>107</v>
      </c>
      <c r="D4" s="401" t="s">
        <v>107</v>
      </c>
      <c r="E4" s="401" t="s">
        <v>107</v>
      </c>
      <c r="F4" s="401" t="s">
        <v>107</v>
      </c>
      <c r="G4" s="401" t="s">
        <v>107</v>
      </c>
      <c r="H4" s="401" t="s">
        <v>107</v>
      </c>
      <c r="I4" s="401" t="s">
        <v>107</v>
      </c>
      <c r="J4" s="401" t="s">
        <v>107</v>
      </c>
      <c r="K4" s="401" t="s">
        <v>107</v>
      </c>
      <c r="L4" s="401" t="s">
        <v>107</v>
      </c>
      <c r="M4" s="401" t="s">
        <v>107</v>
      </c>
      <c r="N4" s="401" t="s">
        <v>107</v>
      </c>
      <c r="O4" s="955">
        <f>SUM(C16:N16)</f>
        <v>0</v>
      </c>
    </row>
    <row r="5" spans="2:15" x14ac:dyDescent="0.2">
      <c r="B5" s="963" t="s">
        <v>21</v>
      </c>
      <c r="C5" s="399" t="s">
        <v>1083</v>
      </c>
      <c r="D5" s="399" t="str">
        <f>C5</f>
        <v>SÃO LUIZ</v>
      </c>
      <c r="E5" s="399" t="s">
        <v>1081</v>
      </c>
      <c r="F5" s="399" t="s">
        <v>1081</v>
      </c>
      <c r="G5" s="399" t="s">
        <v>1081</v>
      </c>
      <c r="H5" s="399" t="s">
        <v>1081</v>
      </c>
      <c r="I5" s="399" t="s">
        <v>1081</v>
      </c>
      <c r="J5" s="399" t="s">
        <v>1081</v>
      </c>
      <c r="K5" s="399" t="s">
        <v>1081</v>
      </c>
      <c r="L5" s="399" t="s">
        <v>1081</v>
      </c>
      <c r="M5" s="399" t="s">
        <v>1081</v>
      </c>
      <c r="N5" s="399" t="s">
        <v>1081</v>
      </c>
      <c r="O5" s="956"/>
    </row>
    <row r="6" spans="2:15" ht="17.25" customHeight="1" x14ac:dyDescent="0.2">
      <c r="B6" s="964"/>
      <c r="C6" s="429">
        <v>1</v>
      </c>
      <c r="D6" s="429">
        <v>1</v>
      </c>
      <c r="E6" s="429">
        <v>1</v>
      </c>
      <c r="F6" s="429">
        <v>1</v>
      </c>
      <c r="G6" s="429">
        <v>1</v>
      </c>
      <c r="H6" s="429">
        <v>1</v>
      </c>
      <c r="I6" s="429">
        <v>1</v>
      </c>
      <c r="J6" s="429">
        <v>1</v>
      </c>
      <c r="K6" s="429">
        <v>1</v>
      </c>
      <c r="L6" s="429">
        <v>1</v>
      </c>
      <c r="M6" s="429">
        <v>1</v>
      </c>
      <c r="N6" s="429">
        <v>1</v>
      </c>
      <c r="O6" s="956"/>
    </row>
    <row r="7" spans="2:15" ht="15" customHeight="1" x14ac:dyDescent="0.2">
      <c r="B7" s="400" t="s">
        <v>22</v>
      </c>
      <c r="C7" s="402">
        <f>2*VLOOKUP(C6,Apoio!$AF$7:$AH$255,3)</f>
        <v>0</v>
      </c>
      <c r="D7" s="402">
        <f>2*VLOOKUP(D6,Apoio!$AF$7:$AH$255,3)</f>
        <v>0</v>
      </c>
      <c r="E7" s="402">
        <f>2*VLOOKUP(E6,Apoio!$AF$7:$AH$255,3)</f>
        <v>0</v>
      </c>
      <c r="F7" s="402">
        <f>2*VLOOKUP(F6,Apoio!$AF$7:$AH$255,3)</f>
        <v>0</v>
      </c>
      <c r="G7" s="402">
        <f>2*VLOOKUP(G6,Apoio!$AF$7:$AH$255,3)</f>
        <v>0</v>
      </c>
      <c r="H7" s="402">
        <f>2*VLOOKUP(H6,Apoio!$AF$7:$AH$255,3)</f>
        <v>0</v>
      </c>
      <c r="I7" s="402">
        <f>2*VLOOKUP(I6,Apoio!$AF$7:$AH$255,3)</f>
        <v>0</v>
      </c>
      <c r="J7" s="402">
        <f>2*VLOOKUP(J6,Apoio!$AF$7:$AH$255,3)</f>
        <v>0</v>
      </c>
      <c r="K7" s="402">
        <f>2*VLOOKUP(K6,Apoio!$AF$7:$AH$255,3)</f>
        <v>0</v>
      </c>
      <c r="L7" s="402">
        <f>2*VLOOKUP(L6,Apoio!$AF$7:$AH$255,3)</f>
        <v>0</v>
      </c>
      <c r="M7" s="402">
        <f>2*VLOOKUP(M6,Apoio!$AF$7:$AH$255,3)</f>
        <v>0</v>
      </c>
      <c r="N7" s="402">
        <f>2*VLOOKUP(N6,Apoio!$AF$7:$AH$255,3)</f>
        <v>0</v>
      </c>
      <c r="O7" s="956"/>
    </row>
    <row r="8" spans="2:15" ht="15" hidden="1" customHeight="1" x14ac:dyDescent="0.2">
      <c r="B8" s="398" t="s">
        <v>23</v>
      </c>
      <c r="C8" s="432">
        <v>1</v>
      </c>
      <c r="D8" s="432">
        <v>1</v>
      </c>
      <c r="E8" s="432">
        <v>1</v>
      </c>
      <c r="F8" s="432">
        <v>1</v>
      </c>
      <c r="G8" s="432">
        <v>1</v>
      </c>
      <c r="H8" s="432">
        <v>1</v>
      </c>
      <c r="I8" s="432">
        <v>1</v>
      </c>
      <c r="J8" s="432">
        <v>1</v>
      </c>
      <c r="K8" s="432">
        <v>1</v>
      </c>
      <c r="L8" s="432">
        <v>1</v>
      </c>
      <c r="M8" s="432">
        <v>1</v>
      </c>
      <c r="N8" s="432">
        <v>1</v>
      </c>
      <c r="O8" s="956"/>
    </row>
    <row r="9" spans="2:15" ht="15" hidden="1" customHeight="1" x14ac:dyDescent="0.2">
      <c r="B9" s="400" t="s">
        <v>24</v>
      </c>
      <c r="C9" s="401" t="s">
        <v>38</v>
      </c>
      <c r="D9" s="401" t="s">
        <v>38</v>
      </c>
      <c r="E9" s="401" t="s">
        <v>38</v>
      </c>
      <c r="F9" s="401" t="s">
        <v>38</v>
      </c>
      <c r="G9" s="401" t="s">
        <v>38</v>
      </c>
      <c r="H9" s="401" t="s">
        <v>38</v>
      </c>
      <c r="I9" s="401" t="s">
        <v>38</v>
      </c>
      <c r="J9" s="401" t="s">
        <v>38</v>
      </c>
      <c r="K9" s="401" t="s">
        <v>38</v>
      </c>
      <c r="L9" s="401" t="s">
        <v>38</v>
      </c>
      <c r="M9" s="401" t="s">
        <v>38</v>
      </c>
      <c r="N9" s="401" t="s">
        <v>38</v>
      </c>
      <c r="O9" s="956"/>
    </row>
    <row r="10" spans="2:15" s="367" customFormat="1" ht="15" hidden="1" customHeight="1" x14ac:dyDescent="0.2">
      <c r="B10" s="404" t="s">
        <v>40</v>
      </c>
      <c r="C10" s="431">
        <v>0.7</v>
      </c>
      <c r="D10" s="431">
        <v>0.7</v>
      </c>
      <c r="E10" s="431">
        <v>0.7</v>
      </c>
      <c r="F10" s="431">
        <v>0.7</v>
      </c>
      <c r="G10" s="431">
        <v>0.7</v>
      </c>
      <c r="H10" s="431">
        <v>0.7</v>
      </c>
      <c r="I10" s="431">
        <v>0.7</v>
      </c>
      <c r="J10" s="431">
        <v>0.7</v>
      </c>
      <c r="K10" s="431">
        <v>0.7</v>
      </c>
      <c r="L10" s="431">
        <v>0.7</v>
      </c>
      <c r="M10" s="431">
        <v>0.7</v>
      </c>
      <c r="N10" s="431">
        <v>0.7</v>
      </c>
      <c r="O10" s="956"/>
    </row>
    <row r="11" spans="2:15" s="367" customFormat="1" ht="15" customHeight="1" x14ac:dyDescent="0.2">
      <c r="B11" s="403" t="s">
        <v>25</v>
      </c>
      <c r="C11" s="430">
        <f>C10*C7</f>
        <v>0</v>
      </c>
      <c r="D11" s="430">
        <f t="shared" ref="D11:N11" si="0">D10*D7</f>
        <v>0</v>
      </c>
      <c r="E11" s="430">
        <f t="shared" si="0"/>
        <v>0</v>
      </c>
      <c r="F11" s="430">
        <f t="shared" si="0"/>
        <v>0</v>
      </c>
      <c r="G11" s="430">
        <f t="shared" si="0"/>
        <v>0</v>
      </c>
      <c r="H11" s="430">
        <f t="shared" si="0"/>
        <v>0</v>
      </c>
      <c r="I11" s="430">
        <f t="shared" si="0"/>
        <v>0</v>
      </c>
      <c r="J11" s="430">
        <f t="shared" si="0"/>
        <v>0</v>
      </c>
      <c r="K11" s="430">
        <f t="shared" si="0"/>
        <v>0</v>
      </c>
      <c r="L11" s="430">
        <f t="shared" si="0"/>
        <v>0</v>
      </c>
      <c r="M11" s="430">
        <f t="shared" si="0"/>
        <v>0</v>
      </c>
      <c r="N11" s="430">
        <f t="shared" si="0"/>
        <v>0</v>
      </c>
      <c r="O11" s="956"/>
    </row>
    <row r="12" spans="2:15" s="367" customFormat="1" ht="15" hidden="1" customHeight="1" x14ac:dyDescent="0.2">
      <c r="B12" s="404" t="s">
        <v>26</v>
      </c>
      <c r="C12" s="431">
        <v>120</v>
      </c>
      <c r="D12" s="431">
        <v>120</v>
      </c>
      <c r="E12" s="431">
        <v>120</v>
      </c>
      <c r="F12" s="431">
        <v>120</v>
      </c>
      <c r="G12" s="431">
        <v>120</v>
      </c>
      <c r="H12" s="431">
        <v>120</v>
      </c>
      <c r="I12" s="431">
        <v>120</v>
      </c>
      <c r="J12" s="431">
        <v>120</v>
      </c>
      <c r="K12" s="431">
        <v>120</v>
      </c>
      <c r="L12" s="431">
        <v>120</v>
      </c>
      <c r="M12" s="431">
        <v>120</v>
      </c>
      <c r="N12" s="431">
        <v>120</v>
      </c>
      <c r="O12" s="956"/>
    </row>
    <row r="13" spans="2:15" s="367" customFormat="1" ht="15" hidden="1" customHeight="1" x14ac:dyDescent="0.2">
      <c r="B13" s="403" t="s">
        <v>27</v>
      </c>
      <c r="C13" s="430">
        <v>80</v>
      </c>
      <c r="D13" s="430">
        <v>80</v>
      </c>
      <c r="E13" s="430">
        <v>80</v>
      </c>
      <c r="F13" s="430">
        <v>80</v>
      </c>
      <c r="G13" s="430">
        <v>80</v>
      </c>
      <c r="H13" s="430">
        <v>80</v>
      </c>
      <c r="I13" s="430">
        <v>80</v>
      </c>
      <c r="J13" s="430">
        <v>80</v>
      </c>
      <c r="K13" s="430">
        <v>80</v>
      </c>
      <c r="L13" s="430">
        <v>80</v>
      </c>
      <c r="M13" s="430">
        <v>80</v>
      </c>
      <c r="N13" s="430">
        <v>80</v>
      </c>
      <c r="O13" s="956"/>
    </row>
    <row r="14" spans="2:15" s="368" customFormat="1" ht="15" hidden="1" customHeight="1" x14ac:dyDescent="0.2">
      <c r="B14" s="398" t="s">
        <v>28</v>
      </c>
      <c r="C14" s="432">
        <v>2</v>
      </c>
      <c r="D14" s="432">
        <v>2</v>
      </c>
      <c r="E14" s="432">
        <v>2</v>
      </c>
      <c r="F14" s="432">
        <v>2</v>
      </c>
      <c r="G14" s="432">
        <v>2</v>
      </c>
      <c r="H14" s="432">
        <v>2</v>
      </c>
      <c r="I14" s="432">
        <v>2</v>
      </c>
      <c r="J14" s="432">
        <v>2</v>
      </c>
      <c r="K14" s="432">
        <v>2</v>
      </c>
      <c r="L14" s="432">
        <v>2</v>
      </c>
      <c r="M14" s="432">
        <v>2</v>
      </c>
      <c r="N14" s="432">
        <v>2</v>
      </c>
      <c r="O14" s="956"/>
    </row>
    <row r="15" spans="2:15" s="367" customFormat="1" ht="15" customHeight="1" x14ac:dyDescent="0.2">
      <c r="B15" s="403" t="s">
        <v>29</v>
      </c>
      <c r="C15" s="430">
        <f>IF(C11=0,0,(C14*C8*(C13+C12)))</f>
        <v>0</v>
      </c>
      <c r="D15" s="430">
        <f t="shared" ref="D15:N15" si="1">IF(D11=0,0,(D14*D8*(D13+D12)))</f>
        <v>0</v>
      </c>
      <c r="E15" s="430">
        <f t="shared" si="1"/>
        <v>0</v>
      </c>
      <c r="F15" s="430">
        <f t="shared" si="1"/>
        <v>0</v>
      </c>
      <c r="G15" s="430">
        <f t="shared" si="1"/>
        <v>0</v>
      </c>
      <c r="H15" s="430">
        <f t="shared" si="1"/>
        <v>0</v>
      </c>
      <c r="I15" s="430">
        <f t="shared" si="1"/>
        <v>0</v>
      </c>
      <c r="J15" s="430">
        <f t="shared" si="1"/>
        <v>0</v>
      </c>
      <c r="K15" s="430">
        <f t="shared" si="1"/>
        <v>0</v>
      </c>
      <c r="L15" s="430">
        <f t="shared" si="1"/>
        <v>0</v>
      </c>
      <c r="M15" s="430">
        <f t="shared" si="1"/>
        <v>0</v>
      </c>
      <c r="N15" s="430">
        <f t="shared" si="1"/>
        <v>0</v>
      </c>
      <c r="O15" s="956"/>
    </row>
    <row r="16" spans="2:15" s="367" customFormat="1" ht="15" customHeight="1" x14ac:dyDescent="0.2">
      <c r="B16" s="404" t="s">
        <v>30</v>
      </c>
      <c r="C16" s="431">
        <f t="shared" ref="C16:N16" si="2">C15+C11</f>
        <v>0</v>
      </c>
      <c r="D16" s="431">
        <f t="shared" si="2"/>
        <v>0</v>
      </c>
      <c r="E16" s="431">
        <f t="shared" si="2"/>
        <v>0</v>
      </c>
      <c r="F16" s="431">
        <f t="shared" si="2"/>
        <v>0</v>
      </c>
      <c r="G16" s="431">
        <f t="shared" si="2"/>
        <v>0</v>
      </c>
      <c r="H16" s="431">
        <f t="shared" si="2"/>
        <v>0</v>
      </c>
      <c r="I16" s="431">
        <f t="shared" si="2"/>
        <v>0</v>
      </c>
      <c r="J16" s="431">
        <f t="shared" si="2"/>
        <v>0</v>
      </c>
      <c r="K16" s="431">
        <f t="shared" si="2"/>
        <v>0</v>
      </c>
      <c r="L16" s="431">
        <f t="shared" si="2"/>
        <v>0</v>
      </c>
      <c r="M16" s="431">
        <f t="shared" si="2"/>
        <v>0</v>
      </c>
      <c r="N16" s="431">
        <f t="shared" si="2"/>
        <v>0</v>
      </c>
      <c r="O16" s="957"/>
    </row>
  </sheetData>
  <sheetProtection sheet="1" autoFilter="0"/>
  <mergeCells count="4">
    <mergeCell ref="O4:O16"/>
    <mergeCell ref="C2:N2"/>
    <mergeCell ref="B2:B3"/>
    <mergeCell ref="B5:B6"/>
  </mergeCells>
  <phoneticPr fontId="5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1857" r:id="rId4" name="Drop Down 1">
              <controlPr locked="0" defaultSize="0" autoLine="0" autoPict="0">
                <anchor moveWithCells="1">
                  <from>
                    <xdr:col>2</xdr:col>
                    <xdr:colOff>0</xdr:colOff>
                    <xdr:row>5</xdr:row>
                    <xdr:rowOff>9525</xdr:rowOff>
                  </from>
                  <to>
                    <xdr:col>2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58" r:id="rId5" name="Drop Down 2">
              <controlPr locked="0" defaultSize="0" autoLine="0" autoPict="0">
                <anchor moveWithCells="1">
                  <from>
                    <xdr:col>3</xdr:col>
                    <xdr:colOff>0</xdr:colOff>
                    <xdr:row>5</xdr:row>
                    <xdr:rowOff>9525</xdr:rowOff>
                  </from>
                  <to>
                    <xdr:col>3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59" r:id="rId6" name="Drop Down 3">
              <controlPr locked="0" defaultSize="0" autoLine="0" autoPict="0">
                <anchor moveWithCells="1">
                  <from>
                    <xdr:col>4</xdr:col>
                    <xdr:colOff>0</xdr:colOff>
                    <xdr:row>5</xdr:row>
                    <xdr:rowOff>9525</xdr:rowOff>
                  </from>
                  <to>
                    <xdr:col>4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0" r:id="rId7" name="Drop Down 4">
              <controlPr locked="0" defaultSize="0" autoLine="0" autoPict="0">
                <anchor moveWithCells="1">
                  <from>
                    <xdr:col>5</xdr:col>
                    <xdr:colOff>0</xdr:colOff>
                    <xdr:row>5</xdr:row>
                    <xdr:rowOff>9525</xdr:rowOff>
                  </from>
                  <to>
                    <xdr:col>5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1" r:id="rId8" name="Drop Down 5">
              <controlPr locked="0" defaultSize="0" autoLine="0" autoPict="0">
                <anchor moveWithCells="1">
                  <from>
                    <xdr:col>6</xdr:col>
                    <xdr:colOff>0</xdr:colOff>
                    <xdr:row>5</xdr:row>
                    <xdr:rowOff>9525</xdr:rowOff>
                  </from>
                  <to>
                    <xdr:col>6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2" r:id="rId9" name="Drop Down 6">
              <controlPr locked="0" defaultSize="0" autoLine="0" autoPict="0">
                <anchor moveWithCells="1">
                  <from>
                    <xdr:col>7</xdr:col>
                    <xdr:colOff>0</xdr:colOff>
                    <xdr:row>5</xdr:row>
                    <xdr:rowOff>9525</xdr:rowOff>
                  </from>
                  <to>
                    <xdr:col>7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3" r:id="rId10" name="Drop Down 7">
              <controlPr locked="0" defaultSize="0" autoLine="0" autoPict="0">
                <anchor moveWithCells="1">
                  <from>
                    <xdr:col>8</xdr:col>
                    <xdr:colOff>0</xdr:colOff>
                    <xdr:row>5</xdr:row>
                    <xdr:rowOff>9525</xdr:rowOff>
                  </from>
                  <to>
                    <xdr:col>8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4" r:id="rId11" name="Drop Down 8">
              <controlPr locked="0" defaultSize="0" autoLine="0" autoPict="0">
                <anchor moveWithCells="1">
                  <from>
                    <xdr:col>9</xdr:col>
                    <xdr:colOff>0</xdr:colOff>
                    <xdr:row>5</xdr:row>
                    <xdr:rowOff>9525</xdr:rowOff>
                  </from>
                  <to>
                    <xdr:col>9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5" r:id="rId12" name="Drop Down 9">
              <controlPr locked="0" defaultSize="0" autoLine="0" autoPict="0">
                <anchor moveWithCells="1">
                  <from>
                    <xdr:col>10</xdr:col>
                    <xdr:colOff>0</xdr:colOff>
                    <xdr:row>5</xdr:row>
                    <xdr:rowOff>9525</xdr:rowOff>
                  </from>
                  <to>
                    <xdr:col>10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6" r:id="rId13" name="Drop Down 10">
              <controlPr locked="0" defaultSize="0" autoLine="0" autoPict="0">
                <anchor moveWithCells="1">
                  <from>
                    <xdr:col>11</xdr:col>
                    <xdr:colOff>0</xdr:colOff>
                    <xdr:row>5</xdr:row>
                    <xdr:rowOff>9525</xdr:rowOff>
                  </from>
                  <to>
                    <xdr:col>11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7" r:id="rId14" name="Drop Down 11">
              <controlPr locked="0" defaultSize="0" autoLine="0" autoPict="0">
                <anchor moveWithCells="1">
                  <from>
                    <xdr:col>12</xdr:col>
                    <xdr:colOff>0</xdr:colOff>
                    <xdr:row>5</xdr:row>
                    <xdr:rowOff>9525</xdr:rowOff>
                  </from>
                  <to>
                    <xdr:col>12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8" r:id="rId15" name="Drop Down 12">
              <controlPr locked="0" defaultSize="0" autoLine="0" autoPict="0">
                <anchor moveWithCells="1">
                  <from>
                    <xdr:col>13</xdr:col>
                    <xdr:colOff>0</xdr:colOff>
                    <xdr:row>5</xdr:row>
                    <xdr:rowOff>9525</xdr:rowOff>
                  </from>
                  <to>
                    <xdr:col>13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22B37-07D8-4575-B6A7-44EB5B1E2B88}">
  <sheetPr codeName="Planilha6">
    <tabColor theme="8" tint="-0.499984740745262"/>
  </sheetPr>
  <dimension ref="B2:P150"/>
  <sheetViews>
    <sheetView showGridLines="0" zoomScale="80" zoomScaleNormal="80" workbookViewId="0">
      <pane ySplit="3" topLeftCell="A4" activePane="bottomLeft" state="frozen"/>
      <selection activeCell="H20" sqref="H20"/>
      <selection pane="bottomLeft" activeCell="C48" sqref="C48:I57"/>
    </sheetView>
  </sheetViews>
  <sheetFormatPr defaultRowHeight="15" x14ac:dyDescent="0.25"/>
  <cols>
    <col min="1" max="2" width="3.5703125" style="369" customWidth="1"/>
    <col min="3" max="8" width="9.140625" style="369"/>
    <col min="9" max="9" width="12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974" t="s">
        <v>928</v>
      </c>
      <c r="C2" s="975"/>
      <c r="D2" s="975"/>
      <c r="E2" s="975"/>
      <c r="F2" s="975"/>
      <c r="G2" s="975"/>
      <c r="H2" s="975"/>
      <c r="I2" s="975"/>
      <c r="J2" s="975"/>
      <c r="K2" s="469"/>
      <c r="L2" s="469"/>
      <c r="M2" s="470"/>
      <c r="N2" s="469"/>
      <c r="O2" s="469"/>
      <c r="P2" s="470"/>
    </row>
    <row r="3" spans="2:16" x14ac:dyDescent="0.25">
      <c r="B3" s="976" t="s">
        <v>800</v>
      </c>
      <c r="C3" s="977"/>
      <c r="D3" s="977"/>
      <c r="E3" s="977"/>
      <c r="F3" s="977"/>
      <c r="G3" s="977"/>
      <c r="H3" s="977"/>
      <c r="I3" s="977"/>
      <c r="J3" s="978"/>
      <c r="K3" s="443" t="s">
        <v>915</v>
      </c>
      <c r="L3" s="443" t="s">
        <v>924</v>
      </c>
      <c r="M3" s="443" t="s">
        <v>925</v>
      </c>
      <c r="N3" s="443" t="s">
        <v>941</v>
      </c>
      <c r="O3" s="443" t="s">
        <v>942</v>
      </c>
      <c r="P3" s="443" t="s">
        <v>943</v>
      </c>
    </row>
    <row r="4" spans="2:16" x14ac:dyDescent="0.25">
      <c r="B4" s="967" t="s">
        <v>678</v>
      </c>
      <c r="C4" s="968"/>
      <c r="D4" s="968"/>
      <c r="E4" s="968"/>
      <c r="F4" s="968"/>
      <c r="G4" s="968"/>
      <c r="H4" s="968"/>
      <c r="I4" s="968"/>
      <c r="J4" s="979"/>
      <c r="K4" s="471" t="s">
        <v>915</v>
      </c>
      <c r="L4" s="471" t="s">
        <v>924</v>
      </c>
      <c r="M4" s="471" t="s">
        <v>925</v>
      </c>
      <c r="N4" s="471" t="s">
        <v>941</v>
      </c>
      <c r="O4" s="471" t="s">
        <v>942</v>
      </c>
      <c r="P4" s="471" t="s">
        <v>943</v>
      </c>
    </row>
    <row r="5" spans="2:16" x14ac:dyDescent="0.25">
      <c r="B5" s="969" t="s">
        <v>234</v>
      </c>
      <c r="C5" s="970"/>
      <c r="D5" s="970"/>
      <c r="E5" s="970"/>
      <c r="F5" s="970"/>
      <c r="G5" s="970"/>
      <c r="H5" s="971"/>
      <c r="I5" s="120" t="s">
        <v>16</v>
      </c>
      <c r="J5" s="120" t="s">
        <v>914</v>
      </c>
      <c r="K5" s="309" t="s">
        <v>927</v>
      </c>
      <c r="L5" s="309" t="s">
        <v>927</v>
      </c>
      <c r="M5" s="309" t="s">
        <v>927</v>
      </c>
      <c r="N5" s="309" t="s">
        <v>927</v>
      </c>
      <c r="O5" s="309" t="s">
        <v>927</v>
      </c>
      <c r="P5" s="309" t="s">
        <v>927</v>
      </c>
    </row>
    <row r="6" spans="2:16" x14ac:dyDescent="0.25">
      <c r="B6" s="122">
        <v>1</v>
      </c>
      <c r="C6" s="965"/>
      <c r="D6" s="965"/>
      <c r="E6" s="965"/>
      <c r="F6" s="965"/>
      <c r="G6" s="965"/>
      <c r="H6" s="966"/>
      <c r="I6" s="476"/>
      <c r="J6" s="463">
        <f>IFERROR(SMALL(K6:P6,1),0)</f>
        <v>0</v>
      </c>
      <c r="K6" s="477"/>
      <c r="L6" s="477"/>
      <c r="M6" s="477"/>
      <c r="N6" s="477"/>
      <c r="O6" s="477"/>
      <c r="P6" s="477"/>
    </row>
    <row r="7" spans="2:16" x14ac:dyDescent="0.25">
      <c r="B7" s="122">
        <v>2</v>
      </c>
      <c r="C7" s="965"/>
      <c r="D7" s="965"/>
      <c r="E7" s="965"/>
      <c r="F7" s="965"/>
      <c r="G7" s="965"/>
      <c r="H7" s="966"/>
      <c r="I7" s="476"/>
      <c r="J7" s="463">
        <f t="shared" ref="J7:J15" si="0">IFERROR(SMALL(K7:P7,1),0)</f>
        <v>0</v>
      </c>
      <c r="K7" s="477"/>
      <c r="L7" s="477"/>
      <c r="M7" s="477"/>
      <c r="N7" s="477"/>
      <c r="O7" s="477"/>
      <c r="P7" s="477"/>
    </row>
    <row r="8" spans="2:16" x14ac:dyDescent="0.25">
      <c r="B8" s="122">
        <v>3</v>
      </c>
      <c r="C8" s="965"/>
      <c r="D8" s="965"/>
      <c r="E8" s="965"/>
      <c r="F8" s="965"/>
      <c r="G8" s="965"/>
      <c r="H8" s="966"/>
      <c r="I8" s="476"/>
      <c r="J8" s="463">
        <f t="shared" si="0"/>
        <v>0</v>
      </c>
      <c r="K8" s="477"/>
      <c r="L8" s="477"/>
      <c r="M8" s="477"/>
      <c r="N8" s="477"/>
      <c r="O8" s="477"/>
      <c r="P8" s="477"/>
    </row>
    <row r="9" spans="2:16" x14ac:dyDescent="0.25">
      <c r="B9" s="122">
        <v>4</v>
      </c>
      <c r="C9" s="965"/>
      <c r="D9" s="965"/>
      <c r="E9" s="965"/>
      <c r="F9" s="965"/>
      <c r="G9" s="965"/>
      <c r="H9" s="966"/>
      <c r="I9" s="476"/>
      <c r="J9" s="463">
        <f t="shared" si="0"/>
        <v>0</v>
      </c>
      <c r="K9" s="477"/>
      <c r="L9" s="477"/>
      <c r="M9" s="477"/>
      <c r="N9" s="477"/>
      <c r="O9" s="477"/>
      <c r="P9" s="477"/>
    </row>
    <row r="10" spans="2:16" x14ac:dyDescent="0.25">
      <c r="B10" s="122">
        <v>5</v>
      </c>
      <c r="C10" s="965"/>
      <c r="D10" s="965"/>
      <c r="E10" s="965"/>
      <c r="F10" s="965"/>
      <c r="G10" s="965"/>
      <c r="H10" s="966"/>
      <c r="I10" s="476"/>
      <c r="J10" s="463">
        <f t="shared" si="0"/>
        <v>0</v>
      </c>
      <c r="K10" s="655"/>
      <c r="L10" s="655"/>
      <c r="M10" s="477"/>
      <c r="N10" s="477"/>
      <c r="O10" s="477"/>
      <c r="P10" s="477"/>
    </row>
    <row r="11" spans="2:16" x14ac:dyDescent="0.25">
      <c r="B11" s="122">
        <v>6</v>
      </c>
      <c r="C11" s="965"/>
      <c r="D11" s="965"/>
      <c r="E11" s="965"/>
      <c r="F11" s="965"/>
      <c r="G11" s="965"/>
      <c r="H11" s="966"/>
      <c r="I11" s="476"/>
      <c r="J11" s="463">
        <f t="shared" si="0"/>
        <v>0</v>
      </c>
      <c r="K11" s="477"/>
      <c r="L11" s="477"/>
      <c r="M11" s="477"/>
      <c r="N11" s="477"/>
      <c r="O11" s="477"/>
      <c r="P11" s="477"/>
    </row>
    <row r="12" spans="2:16" x14ac:dyDescent="0.25">
      <c r="B12" s="122">
        <v>7</v>
      </c>
      <c r="C12" s="965"/>
      <c r="D12" s="965"/>
      <c r="E12" s="965"/>
      <c r="F12" s="965"/>
      <c r="G12" s="965"/>
      <c r="H12" s="966"/>
      <c r="I12" s="476"/>
      <c r="J12" s="463">
        <f t="shared" si="0"/>
        <v>0</v>
      </c>
      <c r="K12" s="477"/>
      <c r="L12" s="477"/>
      <c r="M12" s="477"/>
      <c r="N12" s="477"/>
      <c r="O12" s="477"/>
      <c r="P12" s="477"/>
    </row>
    <row r="13" spans="2:16" x14ac:dyDescent="0.25">
      <c r="B13" s="122">
        <v>8</v>
      </c>
      <c r="C13" s="965"/>
      <c r="D13" s="965"/>
      <c r="E13" s="965"/>
      <c r="F13" s="965"/>
      <c r="G13" s="965"/>
      <c r="H13" s="966"/>
      <c r="I13" s="476"/>
      <c r="J13" s="463">
        <f t="shared" si="0"/>
        <v>0</v>
      </c>
      <c r="K13" s="477"/>
      <c r="L13" s="477"/>
      <c r="M13" s="477"/>
      <c r="N13" s="477"/>
      <c r="O13" s="477"/>
      <c r="P13" s="477"/>
    </row>
    <row r="14" spans="2:16" x14ac:dyDescent="0.25">
      <c r="B14" s="122">
        <v>9</v>
      </c>
      <c r="C14" s="965" t="s">
        <v>266</v>
      </c>
      <c r="D14" s="965"/>
      <c r="E14" s="965"/>
      <c r="F14" s="965"/>
      <c r="G14" s="965"/>
      <c r="H14" s="966"/>
      <c r="I14" s="476"/>
      <c r="J14" s="463">
        <f t="shared" si="0"/>
        <v>0</v>
      </c>
      <c r="K14" s="477"/>
      <c r="L14" s="477"/>
      <c r="M14" s="477"/>
      <c r="N14" s="477"/>
      <c r="O14" s="477"/>
      <c r="P14" s="477"/>
    </row>
    <row r="15" spans="2:16" x14ac:dyDescent="0.25">
      <c r="B15" s="122">
        <v>10</v>
      </c>
      <c r="C15" s="965"/>
      <c r="D15" s="965"/>
      <c r="E15" s="965"/>
      <c r="F15" s="965"/>
      <c r="G15" s="965"/>
      <c r="H15" s="966"/>
      <c r="I15" s="476"/>
      <c r="J15" s="463">
        <f t="shared" si="0"/>
        <v>0</v>
      </c>
      <c r="K15" s="477"/>
      <c r="L15" s="477"/>
      <c r="M15" s="477"/>
      <c r="N15" s="477"/>
      <c r="O15" s="477"/>
      <c r="P15" s="477"/>
    </row>
    <row r="16" spans="2:16" x14ac:dyDescent="0.25">
      <c r="B16" s="473"/>
      <c r="C16" s="972" t="s">
        <v>926</v>
      </c>
      <c r="D16" s="972"/>
      <c r="E16" s="972"/>
      <c r="F16" s="972"/>
      <c r="G16" s="972"/>
      <c r="H16" s="972"/>
      <c r="I16" s="972"/>
      <c r="J16" s="973"/>
      <c r="K16" s="492" t="s">
        <v>915</v>
      </c>
      <c r="L16" s="492" t="s">
        <v>924</v>
      </c>
      <c r="M16" s="492" t="s">
        <v>925</v>
      </c>
      <c r="N16" s="492" t="s">
        <v>941</v>
      </c>
      <c r="O16" s="492" t="s">
        <v>942</v>
      </c>
      <c r="P16" s="492" t="s">
        <v>943</v>
      </c>
    </row>
    <row r="17" spans="2:16" x14ac:dyDescent="0.25">
      <c r="B17" s="918" t="s">
        <v>916</v>
      </c>
      <c r="C17" s="919"/>
      <c r="D17" s="919"/>
      <c r="E17" s="919"/>
      <c r="F17" s="919"/>
      <c r="G17" s="919"/>
      <c r="H17" s="919"/>
      <c r="I17" s="919"/>
      <c r="J17" s="920"/>
      <c r="K17" s="478"/>
      <c r="L17" s="478"/>
      <c r="M17" s="478"/>
      <c r="N17" s="478"/>
      <c r="O17" s="478"/>
      <c r="P17" s="478"/>
    </row>
    <row r="18" spans="2:16" x14ac:dyDescent="0.25">
      <c r="B18" s="918" t="s">
        <v>917</v>
      </c>
      <c r="C18" s="919"/>
      <c r="D18" s="919"/>
      <c r="E18" s="919"/>
      <c r="F18" s="919"/>
      <c r="G18" s="919"/>
      <c r="H18" s="919"/>
      <c r="I18" s="919"/>
      <c r="J18" s="920"/>
      <c r="K18" s="479"/>
      <c r="L18" s="479"/>
      <c r="M18" s="479"/>
      <c r="N18" s="479"/>
      <c r="O18" s="479"/>
      <c r="P18" s="479"/>
    </row>
    <row r="19" spans="2:16" x14ac:dyDescent="0.25">
      <c r="B19" s="918" t="s">
        <v>918</v>
      </c>
      <c r="C19" s="919"/>
      <c r="D19" s="919"/>
      <c r="E19" s="919"/>
      <c r="F19" s="919"/>
      <c r="G19" s="919"/>
      <c r="H19" s="919"/>
      <c r="I19" s="919"/>
      <c r="J19" s="920"/>
      <c r="K19" s="480"/>
      <c r="L19" s="480"/>
      <c r="M19" s="480" t="s">
        <v>266</v>
      </c>
      <c r="N19" s="480"/>
      <c r="O19" s="480"/>
      <c r="P19" s="480"/>
    </row>
    <row r="20" spans="2:16" x14ac:dyDescent="0.25">
      <c r="B20" s="918" t="s">
        <v>919</v>
      </c>
      <c r="C20" s="919"/>
      <c r="D20" s="919"/>
      <c r="E20" s="919"/>
      <c r="F20" s="919"/>
      <c r="G20" s="919"/>
      <c r="H20" s="919"/>
      <c r="I20" s="919"/>
      <c r="J20" s="920"/>
      <c r="K20" s="480"/>
      <c r="L20" s="480"/>
      <c r="M20" s="480"/>
      <c r="N20" s="480"/>
      <c r="O20" s="480"/>
      <c r="P20" s="480"/>
    </row>
    <row r="21" spans="2:16" x14ac:dyDescent="0.25">
      <c r="B21" s="918" t="s">
        <v>920</v>
      </c>
      <c r="C21" s="919"/>
      <c r="D21" s="919"/>
      <c r="E21" s="919"/>
      <c r="F21" s="919"/>
      <c r="G21" s="919"/>
      <c r="H21" s="919"/>
      <c r="I21" s="919"/>
      <c r="J21" s="920"/>
      <c r="K21" s="478"/>
      <c r="L21" s="478"/>
      <c r="M21" s="478"/>
      <c r="N21" s="478"/>
      <c r="O21" s="478"/>
      <c r="P21" s="478"/>
    </row>
    <row r="22" spans="2:16" x14ac:dyDescent="0.25">
      <c r="B22" s="918" t="s">
        <v>921</v>
      </c>
      <c r="C22" s="919"/>
      <c r="D22" s="919"/>
      <c r="E22" s="919"/>
      <c r="F22" s="919"/>
      <c r="G22" s="919"/>
      <c r="H22" s="919"/>
      <c r="I22" s="919"/>
      <c r="J22" s="920"/>
      <c r="K22" s="481"/>
      <c r="L22" s="481"/>
      <c r="M22" s="481"/>
      <c r="N22" s="481"/>
      <c r="O22" s="481"/>
      <c r="P22" s="481"/>
    </row>
    <row r="23" spans="2:16" x14ac:dyDescent="0.25">
      <c r="B23" s="918" t="s">
        <v>922</v>
      </c>
      <c r="C23" s="919"/>
      <c r="D23" s="919"/>
      <c r="E23" s="919"/>
      <c r="F23" s="919"/>
      <c r="G23" s="919"/>
      <c r="H23" s="919"/>
      <c r="I23" s="919"/>
      <c r="J23" s="920"/>
      <c r="K23" s="482"/>
      <c r="L23" s="482"/>
      <c r="M23" s="482"/>
      <c r="N23" s="482"/>
      <c r="O23" s="482"/>
      <c r="P23" s="482"/>
    </row>
    <row r="24" spans="2:16" x14ac:dyDescent="0.25">
      <c r="B24" s="931" t="s">
        <v>923</v>
      </c>
      <c r="C24" s="932"/>
      <c r="D24" s="932"/>
      <c r="E24" s="932"/>
      <c r="F24" s="932"/>
      <c r="G24" s="932"/>
      <c r="H24" s="932"/>
      <c r="I24" s="932"/>
      <c r="J24" s="933"/>
      <c r="K24" s="474" t="s">
        <v>913</v>
      </c>
      <c r="L24" s="475"/>
      <c r="M24" s="475"/>
      <c r="N24" s="474" t="s">
        <v>913</v>
      </c>
      <c r="O24" s="475"/>
      <c r="P24" s="475"/>
    </row>
    <row r="25" spans="2:16" x14ac:dyDescent="0.25">
      <c r="B25" s="967" t="s">
        <v>680</v>
      </c>
      <c r="C25" s="968"/>
      <c r="D25" s="968"/>
      <c r="E25" s="968"/>
      <c r="F25" s="968"/>
      <c r="G25" s="968"/>
      <c r="H25" s="968"/>
      <c r="I25" s="968"/>
      <c r="J25" s="979"/>
      <c r="K25" s="471" t="s">
        <v>915</v>
      </c>
      <c r="L25" s="471" t="s">
        <v>924</v>
      </c>
      <c r="M25" s="471" t="s">
        <v>925</v>
      </c>
      <c r="N25" s="471" t="s">
        <v>941</v>
      </c>
      <c r="O25" s="471" t="s">
        <v>942</v>
      </c>
      <c r="P25" s="471" t="s">
        <v>943</v>
      </c>
    </row>
    <row r="26" spans="2:16" x14ac:dyDescent="0.25">
      <c r="B26" s="969" t="s">
        <v>234</v>
      </c>
      <c r="C26" s="970"/>
      <c r="D26" s="970"/>
      <c r="E26" s="970"/>
      <c r="F26" s="970"/>
      <c r="G26" s="970"/>
      <c r="H26" s="971"/>
      <c r="I26" s="120" t="s">
        <v>16</v>
      </c>
      <c r="J26" s="120" t="s">
        <v>914</v>
      </c>
      <c r="K26" s="309" t="s">
        <v>927</v>
      </c>
      <c r="L26" s="309" t="s">
        <v>927</v>
      </c>
      <c r="M26" s="309" t="s">
        <v>927</v>
      </c>
      <c r="N26" s="309" t="s">
        <v>927</v>
      </c>
      <c r="O26" s="309" t="s">
        <v>927</v>
      </c>
      <c r="P26" s="309" t="s">
        <v>927</v>
      </c>
    </row>
    <row r="27" spans="2:16" x14ac:dyDescent="0.25">
      <c r="B27" s="122">
        <v>1</v>
      </c>
      <c r="C27" s="965"/>
      <c r="D27" s="965"/>
      <c r="E27" s="965"/>
      <c r="F27" s="965"/>
      <c r="G27" s="965"/>
      <c r="H27" s="966"/>
      <c r="I27" s="476"/>
      <c r="J27" s="463">
        <f>IFERROR(SMALL(K27:P27,1),0)</f>
        <v>0</v>
      </c>
      <c r="K27" s="477"/>
      <c r="L27" s="477"/>
      <c r="M27" s="477"/>
      <c r="N27" s="477"/>
      <c r="O27" s="477"/>
      <c r="P27" s="477"/>
    </row>
    <row r="28" spans="2:16" x14ac:dyDescent="0.25">
      <c r="B28" s="122">
        <v>2</v>
      </c>
      <c r="C28" s="965"/>
      <c r="D28" s="965"/>
      <c r="E28" s="965"/>
      <c r="F28" s="965"/>
      <c r="G28" s="965"/>
      <c r="H28" s="966"/>
      <c r="I28" s="476"/>
      <c r="J28" s="463">
        <f t="shared" ref="J28:J36" si="1">IFERROR(SMALL(K28:P28,1),0)</f>
        <v>0</v>
      </c>
      <c r="K28" s="477"/>
      <c r="L28" s="477"/>
      <c r="M28" s="477"/>
      <c r="N28" s="477"/>
      <c r="O28" s="477"/>
      <c r="P28" s="477"/>
    </row>
    <row r="29" spans="2:16" x14ac:dyDescent="0.25">
      <c r="B29" s="122">
        <v>3</v>
      </c>
      <c r="C29" s="965"/>
      <c r="D29" s="965"/>
      <c r="E29" s="965"/>
      <c r="F29" s="965"/>
      <c r="G29" s="965"/>
      <c r="H29" s="966"/>
      <c r="I29" s="476"/>
      <c r="J29" s="463">
        <f t="shared" si="1"/>
        <v>0</v>
      </c>
      <c r="K29" s="477"/>
      <c r="L29" s="477"/>
      <c r="M29" s="477"/>
      <c r="N29" s="477"/>
      <c r="O29" s="477"/>
      <c r="P29" s="477"/>
    </row>
    <row r="30" spans="2:16" x14ac:dyDescent="0.25">
      <c r="B30" s="122">
        <v>4</v>
      </c>
      <c r="C30" s="965"/>
      <c r="D30" s="965"/>
      <c r="E30" s="965"/>
      <c r="F30" s="965"/>
      <c r="G30" s="965"/>
      <c r="H30" s="966"/>
      <c r="I30" s="476"/>
      <c r="J30" s="463">
        <f t="shared" si="1"/>
        <v>0</v>
      </c>
      <c r="K30" s="477"/>
      <c r="L30" s="477"/>
      <c r="M30" s="655" t="s">
        <v>266</v>
      </c>
      <c r="N30" s="477"/>
      <c r="O30" s="477"/>
      <c r="P30" s="477"/>
    </row>
    <row r="31" spans="2:16" x14ac:dyDescent="0.25">
      <c r="B31" s="122">
        <v>5</v>
      </c>
      <c r="C31" s="965"/>
      <c r="D31" s="965"/>
      <c r="E31" s="965"/>
      <c r="F31" s="965"/>
      <c r="G31" s="965"/>
      <c r="H31" s="966"/>
      <c r="I31" s="476"/>
      <c r="J31" s="463">
        <f t="shared" si="1"/>
        <v>0</v>
      </c>
      <c r="K31" s="655"/>
      <c r="L31" s="477"/>
      <c r="M31" s="477"/>
      <c r="N31" s="477"/>
      <c r="O31" s="477"/>
      <c r="P31" s="477"/>
    </row>
    <row r="32" spans="2:16" x14ac:dyDescent="0.25">
      <c r="B32" s="122">
        <v>6</v>
      </c>
      <c r="C32" s="965"/>
      <c r="D32" s="965"/>
      <c r="E32" s="965"/>
      <c r="F32" s="965"/>
      <c r="G32" s="965"/>
      <c r="H32" s="966"/>
      <c r="I32" s="476"/>
      <c r="J32" s="463">
        <f t="shared" si="1"/>
        <v>0</v>
      </c>
      <c r="K32" s="655"/>
      <c r="L32" s="655"/>
      <c r="M32" s="477"/>
      <c r="N32" s="477"/>
      <c r="O32" s="477"/>
      <c r="P32" s="477"/>
    </row>
    <row r="33" spans="2:16" x14ac:dyDescent="0.25">
      <c r="B33" s="122">
        <v>7</v>
      </c>
      <c r="C33" s="965"/>
      <c r="D33" s="965"/>
      <c r="E33" s="965"/>
      <c r="F33" s="965"/>
      <c r="G33" s="965"/>
      <c r="H33" s="966"/>
      <c r="I33" s="476"/>
      <c r="J33" s="463">
        <f t="shared" si="1"/>
        <v>0</v>
      </c>
      <c r="K33" s="477"/>
      <c r="L33" s="477"/>
      <c r="M33" s="477"/>
      <c r="N33" s="477"/>
      <c r="O33" s="477"/>
      <c r="P33" s="477"/>
    </row>
    <row r="34" spans="2:16" x14ac:dyDescent="0.25">
      <c r="B34" s="122">
        <v>8</v>
      </c>
      <c r="C34" s="965"/>
      <c r="D34" s="965"/>
      <c r="E34" s="965"/>
      <c r="F34" s="965"/>
      <c r="G34" s="965"/>
      <c r="H34" s="966"/>
      <c r="I34" s="476"/>
      <c r="J34" s="463">
        <f t="shared" si="1"/>
        <v>0</v>
      </c>
      <c r="K34" s="477"/>
      <c r="L34" s="477"/>
      <c r="M34" s="477"/>
      <c r="N34" s="477"/>
      <c r="O34" s="477"/>
      <c r="P34" s="477"/>
    </row>
    <row r="35" spans="2:16" x14ac:dyDescent="0.25">
      <c r="B35" s="122">
        <v>9</v>
      </c>
      <c r="C35" s="965"/>
      <c r="D35" s="965"/>
      <c r="E35" s="965"/>
      <c r="F35" s="965"/>
      <c r="G35" s="965"/>
      <c r="H35" s="966"/>
      <c r="I35" s="476"/>
      <c r="J35" s="463">
        <f t="shared" si="1"/>
        <v>0</v>
      </c>
      <c r="K35" s="477"/>
      <c r="L35" s="477"/>
      <c r="M35" s="477"/>
      <c r="N35" s="477"/>
      <c r="O35" s="477"/>
      <c r="P35" s="477"/>
    </row>
    <row r="36" spans="2:16" x14ac:dyDescent="0.25">
      <c r="B36" s="122">
        <v>10</v>
      </c>
      <c r="C36" s="965"/>
      <c r="D36" s="965"/>
      <c r="E36" s="965"/>
      <c r="F36" s="965"/>
      <c r="G36" s="965"/>
      <c r="H36" s="966"/>
      <c r="I36" s="476"/>
      <c r="J36" s="463">
        <f t="shared" si="1"/>
        <v>0</v>
      </c>
      <c r="K36" s="477"/>
      <c r="L36" s="477"/>
      <c r="M36" s="477"/>
      <c r="N36" s="477"/>
      <c r="O36" s="477"/>
      <c r="P36" s="477"/>
    </row>
    <row r="37" spans="2:16" x14ac:dyDescent="0.25">
      <c r="B37" s="473"/>
      <c r="C37" s="972" t="s">
        <v>926</v>
      </c>
      <c r="D37" s="972"/>
      <c r="E37" s="972"/>
      <c r="F37" s="972"/>
      <c r="G37" s="972"/>
      <c r="H37" s="972"/>
      <c r="I37" s="972"/>
      <c r="J37" s="973"/>
      <c r="K37" s="492" t="s">
        <v>915</v>
      </c>
      <c r="L37" s="492" t="s">
        <v>924</v>
      </c>
      <c r="M37" s="492" t="s">
        <v>925</v>
      </c>
      <c r="N37" s="492" t="s">
        <v>941</v>
      </c>
      <c r="O37" s="492" t="s">
        <v>942</v>
      </c>
      <c r="P37" s="492" t="s">
        <v>943</v>
      </c>
    </row>
    <row r="38" spans="2:16" x14ac:dyDescent="0.25">
      <c r="B38" s="918" t="s">
        <v>916</v>
      </c>
      <c r="C38" s="919"/>
      <c r="D38" s="919"/>
      <c r="E38" s="919"/>
      <c r="F38" s="919"/>
      <c r="G38" s="919"/>
      <c r="H38" s="919"/>
      <c r="I38" s="919"/>
      <c r="J38" s="920"/>
      <c r="K38" s="478"/>
      <c r="L38" s="478"/>
      <c r="M38" s="478"/>
      <c r="N38" s="478"/>
      <c r="O38" s="478"/>
      <c r="P38" s="478"/>
    </row>
    <row r="39" spans="2:16" x14ac:dyDescent="0.25">
      <c r="B39" s="918" t="s">
        <v>917</v>
      </c>
      <c r="C39" s="919"/>
      <c r="D39" s="919"/>
      <c r="E39" s="919"/>
      <c r="F39" s="919"/>
      <c r="G39" s="919"/>
      <c r="H39" s="919"/>
      <c r="I39" s="919"/>
      <c r="J39" s="920"/>
      <c r="K39" s="479"/>
      <c r="L39" s="479"/>
      <c r="M39" s="479"/>
      <c r="N39" s="479"/>
      <c r="O39" s="479"/>
      <c r="P39" s="479"/>
    </row>
    <row r="40" spans="2:16" x14ac:dyDescent="0.25">
      <c r="B40" s="918" t="s">
        <v>918</v>
      </c>
      <c r="C40" s="919"/>
      <c r="D40" s="919"/>
      <c r="E40" s="919"/>
      <c r="F40" s="919"/>
      <c r="G40" s="919"/>
      <c r="H40" s="919"/>
      <c r="I40" s="919"/>
      <c r="J40" s="920"/>
      <c r="K40" s="480"/>
      <c r="L40" s="480"/>
      <c r="M40" s="480"/>
      <c r="N40" s="480"/>
      <c r="O40" s="480"/>
      <c r="P40" s="480"/>
    </row>
    <row r="41" spans="2:16" x14ac:dyDescent="0.25">
      <c r="B41" s="918" t="s">
        <v>919</v>
      </c>
      <c r="C41" s="919"/>
      <c r="D41" s="919"/>
      <c r="E41" s="919"/>
      <c r="F41" s="919"/>
      <c r="G41" s="919"/>
      <c r="H41" s="919"/>
      <c r="I41" s="919"/>
      <c r="J41" s="920"/>
      <c r="K41" s="480"/>
      <c r="L41" s="480"/>
      <c r="M41" s="480"/>
      <c r="N41" s="480"/>
      <c r="O41" s="480"/>
      <c r="P41" s="480"/>
    </row>
    <row r="42" spans="2:16" x14ac:dyDescent="0.25">
      <c r="B42" s="918" t="s">
        <v>920</v>
      </c>
      <c r="C42" s="919"/>
      <c r="D42" s="919"/>
      <c r="E42" s="919"/>
      <c r="F42" s="919"/>
      <c r="G42" s="919"/>
      <c r="H42" s="919"/>
      <c r="I42" s="919"/>
      <c r="J42" s="920"/>
      <c r="K42" s="663"/>
      <c r="L42" s="663"/>
      <c r="M42" s="478"/>
      <c r="N42" s="478"/>
      <c r="O42" s="478"/>
      <c r="P42" s="478"/>
    </row>
    <row r="43" spans="2:16" x14ac:dyDescent="0.25">
      <c r="B43" s="918" t="s">
        <v>921</v>
      </c>
      <c r="C43" s="919"/>
      <c r="D43" s="919"/>
      <c r="E43" s="919"/>
      <c r="F43" s="919"/>
      <c r="G43" s="919"/>
      <c r="H43" s="919"/>
      <c r="I43" s="919"/>
      <c r="J43" s="920"/>
      <c r="K43" s="481"/>
      <c r="L43" s="481"/>
      <c r="M43" s="481"/>
      <c r="N43" s="481"/>
      <c r="O43" s="481"/>
      <c r="P43" s="481"/>
    </row>
    <row r="44" spans="2:16" x14ac:dyDescent="0.25">
      <c r="B44" s="918" t="s">
        <v>922</v>
      </c>
      <c r="C44" s="919"/>
      <c r="D44" s="919"/>
      <c r="E44" s="919"/>
      <c r="F44" s="919"/>
      <c r="G44" s="919"/>
      <c r="H44" s="919"/>
      <c r="I44" s="919"/>
      <c r="J44" s="920"/>
      <c r="K44" s="482"/>
      <c r="L44" s="482"/>
      <c r="M44" s="482"/>
      <c r="N44" s="482"/>
      <c r="O44" s="482"/>
      <c r="P44" s="482"/>
    </row>
    <row r="45" spans="2:16" x14ac:dyDescent="0.25">
      <c r="B45" s="931" t="s">
        <v>923</v>
      </c>
      <c r="C45" s="932"/>
      <c r="D45" s="932"/>
      <c r="E45" s="932"/>
      <c r="F45" s="932"/>
      <c r="G45" s="932"/>
      <c r="H45" s="932"/>
      <c r="I45" s="932"/>
      <c r="J45" s="933"/>
      <c r="K45" s="474" t="s">
        <v>913</v>
      </c>
      <c r="L45" s="475"/>
      <c r="M45" s="475"/>
      <c r="N45" s="474" t="s">
        <v>913</v>
      </c>
      <c r="O45" s="475"/>
      <c r="P45" s="475"/>
    </row>
    <row r="46" spans="2:16" x14ac:dyDescent="0.25">
      <c r="B46" s="967" t="s">
        <v>681</v>
      </c>
      <c r="C46" s="968"/>
      <c r="D46" s="968"/>
      <c r="E46" s="968"/>
      <c r="F46" s="968"/>
      <c r="G46" s="968"/>
      <c r="H46" s="968"/>
      <c r="I46" s="968"/>
      <c r="J46" s="979"/>
      <c r="K46" s="471" t="s">
        <v>915</v>
      </c>
      <c r="L46" s="471" t="s">
        <v>924</v>
      </c>
      <c r="M46" s="471" t="s">
        <v>925</v>
      </c>
      <c r="N46" s="471" t="s">
        <v>941</v>
      </c>
      <c r="O46" s="471" t="s">
        <v>942</v>
      </c>
      <c r="P46" s="471" t="s">
        <v>943</v>
      </c>
    </row>
    <row r="47" spans="2:16" x14ac:dyDescent="0.25">
      <c r="B47" s="969" t="s">
        <v>234</v>
      </c>
      <c r="C47" s="970"/>
      <c r="D47" s="970"/>
      <c r="E47" s="970"/>
      <c r="F47" s="970"/>
      <c r="G47" s="970"/>
      <c r="H47" s="971"/>
      <c r="I47" s="120" t="s">
        <v>16</v>
      </c>
      <c r="J47" s="120" t="s">
        <v>914</v>
      </c>
      <c r="K47" s="309" t="s">
        <v>927</v>
      </c>
      <c r="L47" s="309" t="s">
        <v>927</v>
      </c>
      <c r="M47" s="309" t="s">
        <v>927</v>
      </c>
      <c r="N47" s="309" t="s">
        <v>927</v>
      </c>
      <c r="O47" s="309" t="s">
        <v>927</v>
      </c>
      <c r="P47" s="309" t="s">
        <v>927</v>
      </c>
    </row>
    <row r="48" spans="2:16" x14ac:dyDescent="0.25">
      <c r="B48" s="122">
        <v>1</v>
      </c>
      <c r="C48" s="965"/>
      <c r="D48" s="965"/>
      <c r="E48" s="965"/>
      <c r="F48" s="965"/>
      <c r="G48" s="965"/>
      <c r="H48" s="966"/>
      <c r="I48" s="476"/>
      <c r="J48" s="463">
        <f>IFERROR(SMALL(K48:P48,1),0)</f>
        <v>0</v>
      </c>
      <c r="K48" s="477"/>
      <c r="L48" s="477"/>
      <c r="M48" s="477"/>
      <c r="N48" s="477"/>
      <c r="O48" s="477"/>
      <c r="P48" s="477"/>
    </row>
    <row r="49" spans="2:16" x14ac:dyDescent="0.25">
      <c r="B49" s="122">
        <v>2</v>
      </c>
      <c r="C49" s="980"/>
      <c r="D49" s="965"/>
      <c r="E49" s="965"/>
      <c r="F49" s="965"/>
      <c r="G49" s="965"/>
      <c r="H49" s="966"/>
      <c r="I49" s="476"/>
      <c r="J49" s="463">
        <f>IFERROR(SMALL(K49:P49,1),0)</f>
        <v>0</v>
      </c>
      <c r="K49" s="655"/>
      <c r="L49" s="477"/>
      <c r="M49" s="477"/>
      <c r="N49" s="477"/>
      <c r="O49" s="477"/>
      <c r="P49" s="477"/>
    </row>
    <row r="50" spans="2:16" x14ac:dyDescent="0.25">
      <c r="B50" s="122">
        <v>3</v>
      </c>
      <c r="C50" s="965"/>
      <c r="D50" s="965"/>
      <c r="E50" s="965"/>
      <c r="F50" s="965"/>
      <c r="G50" s="965"/>
      <c r="H50" s="966"/>
      <c r="I50" s="476"/>
      <c r="J50" s="463">
        <f t="shared" ref="J50:J57" si="2">IFERROR(SMALL(K50:P50,1),0)</f>
        <v>0</v>
      </c>
      <c r="K50" s="477"/>
      <c r="L50" s="477"/>
      <c r="M50" s="477"/>
      <c r="N50" s="477"/>
      <c r="O50" s="477"/>
      <c r="P50" s="477"/>
    </row>
    <row r="51" spans="2:16" x14ac:dyDescent="0.25">
      <c r="B51" s="122">
        <v>4</v>
      </c>
      <c r="C51" s="965"/>
      <c r="D51" s="965"/>
      <c r="E51" s="965"/>
      <c r="F51" s="965"/>
      <c r="G51" s="965"/>
      <c r="H51" s="966"/>
      <c r="I51" s="476"/>
      <c r="J51" s="463">
        <f t="shared" si="2"/>
        <v>0</v>
      </c>
      <c r="K51" s="477"/>
      <c r="L51" s="477"/>
      <c r="M51" s="477"/>
      <c r="N51" s="477"/>
      <c r="O51" s="477"/>
      <c r="P51" s="477"/>
    </row>
    <row r="52" spans="2:16" x14ac:dyDescent="0.25">
      <c r="B52" s="122">
        <v>5</v>
      </c>
      <c r="C52" s="965"/>
      <c r="D52" s="965"/>
      <c r="E52" s="965"/>
      <c r="F52" s="965"/>
      <c r="G52" s="965"/>
      <c r="H52" s="966"/>
      <c r="I52" s="476"/>
      <c r="J52" s="463">
        <f t="shared" si="2"/>
        <v>0</v>
      </c>
      <c r="K52" s="477"/>
      <c r="L52" s="477"/>
      <c r="M52" s="477"/>
      <c r="N52" s="477"/>
      <c r="O52" s="477"/>
      <c r="P52" s="477"/>
    </row>
    <row r="53" spans="2:16" x14ac:dyDescent="0.25">
      <c r="B53" s="122">
        <v>6</v>
      </c>
      <c r="C53" s="965"/>
      <c r="D53" s="965"/>
      <c r="E53" s="965"/>
      <c r="F53" s="965"/>
      <c r="G53" s="965"/>
      <c r="H53" s="966"/>
      <c r="I53" s="476"/>
      <c r="J53" s="463">
        <f t="shared" si="2"/>
        <v>0</v>
      </c>
      <c r="K53" s="477"/>
      <c r="L53" s="477"/>
      <c r="M53" s="477"/>
      <c r="N53" s="477"/>
      <c r="O53" s="477"/>
      <c r="P53" s="477"/>
    </row>
    <row r="54" spans="2:16" x14ac:dyDescent="0.25">
      <c r="B54" s="122">
        <v>7</v>
      </c>
      <c r="C54" s="965"/>
      <c r="D54" s="965"/>
      <c r="E54" s="965"/>
      <c r="F54" s="965"/>
      <c r="G54" s="965"/>
      <c r="H54" s="966"/>
      <c r="I54" s="476"/>
      <c r="J54" s="463">
        <f t="shared" si="2"/>
        <v>0</v>
      </c>
      <c r="K54" s="477"/>
      <c r="L54" s="477"/>
      <c r="M54" s="477"/>
      <c r="N54" s="477"/>
      <c r="O54" s="477"/>
      <c r="P54" s="477"/>
    </row>
    <row r="55" spans="2:16" x14ac:dyDescent="0.25">
      <c r="B55" s="122">
        <v>8</v>
      </c>
      <c r="C55" s="965"/>
      <c r="D55" s="965"/>
      <c r="E55" s="965"/>
      <c r="F55" s="965"/>
      <c r="G55" s="965"/>
      <c r="H55" s="966"/>
      <c r="I55" s="476"/>
      <c r="J55" s="463">
        <f t="shared" si="2"/>
        <v>0</v>
      </c>
      <c r="K55" s="477"/>
      <c r="L55" s="477"/>
      <c r="M55" s="477"/>
      <c r="N55" s="477"/>
      <c r="O55" s="477"/>
      <c r="P55" s="477"/>
    </row>
    <row r="56" spans="2:16" x14ac:dyDescent="0.25">
      <c r="B56" s="122">
        <v>9</v>
      </c>
      <c r="C56" s="965"/>
      <c r="D56" s="965"/>
      <c r="E56" s="965"/>
      <c r="F56" s="965"/>
      <c r="G56" s="965"/>
      <c r="H56" s="966"/>
      <c r="I56" s="476"/>
      <c r="J56" s="463">
        <f t="shared" si="2"/>
        <v>0</v>
      </c>
      <c r="K56" s="477"/>
      <c r="L56" s="477"/>
      <c r="M56" s="477"/>
      <c r="N56" s="477"/>
      <c r="O56" s="477"/>
      <c r="P56" s="477"/>
    </row>
    <row r="57" spans="2:16" x14ac:dyDescent="0.25">
      <c r="B57" s="122">
        <v>10</v>
      </c>
      <c r="C57" s="965"/>
      <c r="D57" s="965"/>
      <c r="E57" s="965"/>
      <c r="F57" s="965"/>
      <c r="G57" s="965"/>
      <c r="H57" s="966"/>
      <c r="I57" s="476"/>
      <c r="J57" s="463">
        <f t="shared" si="2"/>
        <v>0</v>
      </c>
      <c r="K57" s="477"/>
      <c r="L57" s="477"/>
      <c r="M57" s="477"/>
      <c r="N57" s="477"/>
      <c r="O57" s="477"/>
      <c r="P57" s="477"/>
    </row>
    <row r="58" spans="2:16" x14ac:dyDescent="0.25">
      <c r="B58" s="473"/>
      <c r="C58" s="972" t="s">
        <v>926</v>
      </c>
      <c r="D58" s="972"/>
      <c r="E58" s="972"/>
      <c r="F58" s="972"/>
      <c r="G58" s="972"/>
      <c r="H58" s="972"/>
      <c r="I58" s="972"/>
      <c r="J58" s="973"/>
      <c r="K58" s="492" t="s">
        <v>915</v>
      </c>
      <c r="L58" s="492" t="s">
        <v>924</v>
      </c>
      <c r="M58" s="492" t="s">
        <v>925</v>
      </c>
      <c r="N58" s="492" t="s">
        <v>941</v>
      </c>
      <c r="O58" s="492" t="s">
        <v>942</v>
      </c>
      <c r="P58" s="492" t="s">
        <v>943</v>
      </c>
    </row>
    <row r="59" spans="2:16" x14ac:dyDescent="0.25">
      <c r="B59" s="918" t="s">
        <v>916</v>
      </c>
      <c r="C59" s="919"/>
      <c r="D59" s="919"/>
      <c r="E59" s="919"/>
      <c r="F59" s="919"/>
      <c r="G59" s="919"/>
      <c r="H59" s="919"/>
      <c r="I59" s="919"/>
      <c r="J59" s="920"/>
      <c r="K59" s="478"/>
      <c r="L59" s="478"/>
      <c r="M59" s="478"/>
      <c r="N59" s="478"/>
      <c r="O59" s="478"/>
      <c r="P59" s="478"/>
    </row>
    <row r="60" spans="2:16" x14ac:dyDescent="0.25">
      <c r="B60" s="918" t="s">
        <v>917</v>
      </c>
      <c r="C60" s="919"/>
      <c r="D60" s="919"/>
      <c r="E60" s="919"/>
      <c r="F60" s="919"/>
      <c r="G60" s="919"/>
      <c r="H60" s="919"/>
      <c r="I60" s="919"/>
      <c r="J60" s="920"/>
      <c r="K60" s="479"/>
      <c r="L60" s="479"/>
      <c r="M60" s="479"/>
      <c r="N60" s="479"/>
      <c r="O60" s="479"/>
      <c r="P60" s="479"/>
    </row>
    <row r="61" spans="2:16" x14ac:dyDescent="0.25">
      <c r="B61" s="918" t="s">
        <v>918</v>
      </c>
      <c r="C61" s="919"/>
      <c r="D61" s="919"/>
      <c r="E61" s="919"/>
      <c r="F61" s="919"/>
      <c r="G61" s="919"/>
      <c r="H61" s="919"/>
      <c r="I61" s="919"/>
      <c r="J61" s="920"/>
      <c r="K61" s="480"/>
      <c r="L61" s="480"/>
      <c r="M61" s="480"/>
      <c r="N61" s="480"/>
      <c r="O61" s="480"/>
      <c r="P61" s="480"/>
    </row>
    <row r="62" spans="2:16" x14ac:dyDescent="0.25">
      <c r="B62" s="918" t="s">
        <v>919</v>
      </c>
      <c r="C62" s="919"/>
      <c r="D62" s="919"/>
      <c r="E62" s="919"/>
      <c r="F62" s="919"/>
      <c r="G62" s="919"/>
      <c r="H62" s="919"/>
      <c r="I62" s="919"/>
      <c r="J62" s="920"/>
      <c r="K62" s="480"/>
      <c r="L62" s="480"/>
      <c r="M62" s="480"/>
      <c r="N62" s="480"/>
      <c r="O62" s="480"/>
      <c r="P62" s="480"/>
    </row>
    <row r="63" spans="2:16" x14ac:dyDescent="0.25">
      <c r="B63" s="918" t="s">
        <v>920</v>
      </c>
      <c r="C63" s="919"/>
      <c r="D63" s="919"/>
      <c r="E63" s="919"/>
      <c r="F63" s="919"/>
      <c r="G63" s="919"/>
      <c r="H63" s="919"/>
      <c r="I63" s="919"/>
      <c r="J63" s="920"/>
      <c r="K63" s="478"/>
      <c r="L63" s="478"/>
      <c r="M63" s="478"/>
      <c r="N63" s="478"/>
      <c r="O63" s="478"/>
      <c r="P63" s="478"/>
    </row>
    <row r="64" spans="2:16" x14ac:dyDescent="0.25">
      <c r="B64" s="918" t="s">
        <v>921</v>
      </c>
      <c r="C64" s="919"/>
      <c r="D64" s="919"/>
      <c r="E64" s="919"/>
      <c r="F64" s="919"/>
      <c r="G64" s="919"/>
      <c r="H64" s="919"/>
      <c r="I64" s="919"/>
      <c r="J64" s="920"/>
      <c r="K64" s="481"/>
      <c r="L64" s="481"/>
      <c r="M64" s="481"/>
      <c r="N64" s="481"/>
      <c r="O64" s="481"/>
      <c r="P64" s="481"/>
    </row>
    <row r="65" spans="2:16" x14ac:dyDescent="0.25">
      <c r="B65" s="918" t="s">
        <v>922</v>
      </c>
      <c r="C65" s="919"/>
      <c r="D65" s="919"/>
      <c r="E65" s="919"/>
      <c r="F65" s="919"/>
      <c r="G65" s="919"/>
      <c r="H65" s="919"/>
      <c r="I65" s="919"/>
      <c r="J65" s="920"/>
      <c r="K65" s="482"/>
      <c r="L65" s="482"/>
      <c r="M65" s="482"/>
      <c r="N65" s="482"/>
      <c r="O65" s="482"/>
      <c r="P65" s="482"/>
    </row>
    <row r="66" spans="2:16" x14ac:dyDescent="0.25">
      <c r="B66" s="931" t="s">
        <v>923</v>
      </c>
      <c r="C66" s="932"/>
      <c r="D66" s="932"/>
      <c r="E66" s="932"/>
      <c r="F66" s="932"/>
      <c r="G66" s="932"/>
      <c r="H66" s="932"/>
      <c r="I66" s="932"/>
      <c r="J66" s="933"/>
      <c r="K66" s="474" t="s">
        <v>913</v>
      </c>
      <c r="L66" s="475"/>
      <c r="M66" s="475"/>
      <c r="N66" s="474" t="s">
        <v>913</v>
      </c>
      <c r="O66" s="475"/>
      <c r="P66" s="475"/>
    </row>
    <row r="67" spans="2:16" x14ac:dyDescent="0.25">
      <c r="B67" s="967" t="s">
        <v>682</v>
      </c>
      <c r="C67" s="968"/>
      <c r="D67" s="968"/>
      <c r="E67" s="968"/>
      <c r="F67" s="968"/>
      <c r="G67" s="968"/>
      <c r="H67" s="968"/>
      <c r="I67" s="968"/>
      <c r="J67" s="979"/>
      <c r="K67" s="471" t="s">
        <v>915</v>
      </c>
      <c r="L67" s="471" t="s">
        <v>924</v>
      </c>
      <c r="M67" s="471" t="s">
        <v>925</v>
      </c>
      <c r="N67" s="471" t="s">
        <v>941</v>
      </c>
      <c r="O67" s="471" t="s">
        <v>942</v>
      </c>
      <c r="P67" s="471" t="s">
        <v>943</v>
      </c>
    </row>
    <row r="68" spans="2:16" x14ac:dyDescent="0.25">
      <c r="B68" s="969" t="s">
        <v>234</v>
      </c>
      <c r="C68" s="970"/>
      <c r="D68" s="970"/>
      <c r="E68" s="970"/>
      <c r="F68" s="970"/>
      <c r="G68" s="970"/>
      <c r="H68" s="971"/>
      <c r="I68" s="120" t="s">
        <v>16</v>
      </c>
      <c r="J68" s="120" t="s">
        <v>914</v>
      </c>
      <c r="K68" s="309" t="s">
        <v>927</v>
      </c>
      <c r="L68" s="309" t="s">
        <v>927</v>
      </c>
      <c r="M68" s="309" t="s">
        <v>927</v>
      </c>
      <c r="N68" s="309" t="s">
        <v>927</v>
      </c>
      <c r="O68" s="309" t="s">
        <v>927</v>
      </c>
      <c r="P68" s="309" t="s">
        <v>927</v>
      </c>
    </row>
    <row r="69" spans="2:16" x14ac:dyDescent="0.25">
      <c r="B69" s="122">
        <v>1</v>
      </c>
      <c r="C69" s="965"/>
      <c r="D69" s="965"/>
      <c r="E69" s="965"/>
      <c r="F69" s="965"/>
      <c r="G69" s="965"/>
      <c r="H69" s="966"/>
      <c r="I69" s="476"/>
      <c r="J69" s="463">
        <f>IFERROR(SMALL(K69:P69,1),0)</f>
        <v>0</v>
      </c>
      <c r="K69" s="477"/>
      <c r="L69" s="477"/>
      <c r="M69" s="477"/>
      <c r="N69" s="477"/>
      <c r="O69" s="477"/>
      <c r="P69" s="477"/>
    </row>
    <row r="70" spans="2:16" x14ac:dyDescent="0.25">
      <c r="B70" s="122">
        <v>2</v>
      </c>
      <c r="C70" s="965"/>
      <c r="D70" s="965"/>
      <c r="E70" s="965"/>
      <c r="F70" s="965"/>
      <c r="G70" s="965"/>
      <c r="H70" s="966"/>
      <c r="I70" s="476"/>
      <c r="J70" s="463">
        <f t="shared" ref="J70:J78" si="3">IFERROR(SMALL(K70:P70,1),0)</f>
        <v>0</v>
      </c>
      <c r="K70" s="477"/>
      <c r="L70" s="477"/>
      <c r="M70" s="477"/>
      <c r="N70" s="477"/>
      <c r="O70" s="477"/>
      <c r="P70" s="477"/>
    </row>
    <row r="71" spans="2:16" x14ac:dyDescent="0.25">
      <c r="B71" s="122">
        <v>3</v>
      </c>
      <c r="C71" s="965"/>
      <c r="D71" s="965"/>
      <c r="E71" s="965"/>
      <c r="F71" s="965"/>
      <c r="G71" s="965"/>
      <c r="H71" s="966"/>
      <c r="I71" s="476"/>
      <c r="J71" s="463">
        <f t="shared" si="3"/>
        <v>0</v>
      </c>
      <c r="K71" s="477"/>
      <c r="L71" s="477"/>
      <c r="M71" s="477"/>
      <c r="N71" s="477"/>
      <c r="O71" s="477"/>
      <c r="P71" s="477"/>
    </row>
    <row r="72" spans="2:16" x14ac:dyDescent="0.25">
      <c r="B72" s="122">
        <v>4</v>
      </c>
      <c r="C72" s="965"/>
      <c r="D72" s="965"/>
      <c r="E72" s="965"/>
      <c r="F72" s="965"/>
      <c r="G72" s="965"/>
      <c r="H72" s="966"/>
      <c r="I72" s="476"/>
      <c r="J72" s="463">
        <f t="shared" si="3"/>
        <v>0</v>
      </c>
      <c r="K72" s="477"/>
      <c r="L72" s="477"/>
      <c r="M72" s="477"/>
      <c r="N72" s="477"/>
      <c r="O72" s="477"/>
      <c r="P72" s="477"/>
    </row>
    <row r="73" spans="2:16" x14ac:dyDescent="0.25">
      <c r="B73" s="122">
        <v>5</v>
      </c>
      <c r="C73" s="965"/>
      <c r="D73" s="965"/>
      <c r="E73" s="965"/>
      <c r="F73" s="965"/>
      <c r="G73" s="965"/>
      <c r="H73" s="966"/>
      <c r="I73" s="476"/>
      <c r="J73" s="463">
        <f t="shared" si="3"/>
        <v>0</v>
      </c>
      <c r="K73" s="477"/>
      <c r="L73" s="477"/>
      <c r="M73" s="477"/>
      <c r="N73" s="477"/>
      <c r="O73" s="477"/>
      <c r="P73" s="477"/>
    </row>
    <row r="74" spans="2:16" x14ac:dyDescent="0.25">
      <c r="B74" s="122">
        <v>6</v>
      </c>
      <c r="C74" s="965"/>
      <c r="D74" s="965"/>
      <c r="E74" s="965"/>
      <c r="F74" s="965"/>
      <c r="G74" s="965"/>
      <c r="H74" s="966"/>
      <c r="I74" s="476"/>
      <c r="J74" s="463">
        <f t="shared" si="3"/>
        <v>0</v>
      </c>
      <c r="K74" s="477"/>
      <c r="L74" s="477"/>
      <c r="M74" s="477"/>
      <c r="N74" s="477"/>
      <c r="O74" s="477"/>
      <c r="P74" s="477"/>
    </row>
    <row r="75" spans="2:16" x14ac:dyDescent="0.25">
      <c r="B75" s="122">
        <v>7</v>
      </c>
      <c r="C75" s="965"/>
      <c r="D75" s="965"/>
      <c r="E75" s="965"/>
      <c r="F75" s="965"/>
      <c r="G75" s="965"/>
      <c r="H75" s="966"/>
      <c r="I75" s="476"/>
      <c r="J75" s="463">
        <f t="shared" si="3"/>
        <v>0</v>
      </c>
      <c r="K75" s="477"/>
      <c r="L75" s="477"/>
      <c r="M75" s="477"/>
      <c r="N75" s="477"/>
      <c r="O75" s="477"/>
      <c r="P75" s="477"/>
    </row>
    <row r="76" spans="2:16" x14ac:dyDescent="0.25">
      <c r="B76" s="122">
        <v>8</v>
      </c>
      <c r="C76" s="965"/>
      <c r="D76" s="965"/>
      <c r="E76" s="965"/>
      <c r="F76" s="965"/>
      <c r="G76" s="965"/>
      <c r="H76" s="966"/>
      <c r="I76" s="476"/>
      <c r="J76" s="463">
        <f t="shared" si="3"/>
        <v>0</v>
      </c>
      <c r="K76" s="477"/>
      <c r="L76" s="477"/>
      <c r="M76" s="477"/>
      <c r="N76" s="477"/>
      <c r="O76" s="477"/>
      <c r="P76" s="477"/>
    </row>
    <row r="77" spans="2:16" x14ac:dyDescent="0.25">
      <c r="B77" s="122">
        <v>9</v>
      </c>
      <c r="C77" s="965"/>
      <c r="D77" s="965"/>
      <c r="E77" s="965"/>
      <c r="F77" s="965"/>
      <c r="G77" s="965"/>
      <c r="H77" s="966"/>
      <c r="I77" s="476"/>
      <c r="J77" s="463">
        <f t="shared" si="3"/>
        <v>0</v>
      </c>
      <c r="K77" s="477"/>
      <c r="L77" s="477"/>
      <c r="M77" s="477"/>
      <c r="N77" s="477"/>
      <c r="O77" s="477"/>
      <c r="P77" s="477"/>
    </row>
    <row r="78" spans="2:16" x14ac:dyDescent="0.25">
      <c r="B78" s="122">
        <v>10</v>
      </c>
      <c r="C78" s="965"/>
      <c r="D78" s="965"/>
      <c r="E78" s="965"/>
      <c r="F78" s="965"/>
      <c r="G78" s="965"/>
      <c r="H78" s="966"/>
      <c r="I78" s="476"/>
      <c r="J78" s="463">
        <f t="shared" si="3"/>
        <v>0</v>
      </c>
      <c r="K78" s="477"/>
      <c r="L78" s="477"/>
      <c r="M78" s="477"/>
      <c r="N78" s="477"/>
      <c r="O78" s="477"/>
      <c r="P78" s="477"/>
    </row>
    <row r="79" spans="2:16" x14ac:dyDescent="0.25">
      <c r="B79" s="473"/>
      <c r="C79" s="972" t="s">
        <v>926</v>
      </c>
      <c r="D79" s="972"/>
      <c r="E79" s="972"/>
      <c r="F79" s="972"/>
      <c r="G79" s="972"/>
      <c r="H79" s="972"/>
      <c r="I79" s="972"/>
      <c r="J79" s="973"/>
      <c r="K79" s="492" t="s">
        <v>915</v>
      </c>
      <c r="L79" s="492" t="s">
        <v>924</v>
      </c>
      <c r="M79" s="492" t="s">
        <v>925</v>
      </c>
      <c r="N79" s="492" t="s">
        <v>941</v>
      </c>
      <c r="O79" s="492" t="s">
        <v>942</v>
      </c>
      <c r="P79" s="492" t="s">
        <v>943</v>
      </c>
    </row>
    <row r="80" spans="2:16" x14ac:dyDescent="0.25">
      <c r="B80" s="918" t="s">
        <v>916</v>
      </c>
      <c r="C80" s="919"/>
      <c r="D80" s="919"/>
      <c r="E80" s="919"/>
      <c r="F80" s="919"/>
      <c r="G80" s="919"/>
      <c r="H80" s="919"/>
      <c r="I80" s="919"/>
      <c r="J80" s="920"/>
      <c r="K80" s="478"/>
      <c r="L80" s="478"/>
      <c r="M80" s="478"/>
      <c r="N80" s="478"/>
      <c r="O80" s="478"/>
      <c r="P80" s="478"/>
    </row>
    <row r="81" spans="2:16" x14ac:dyDescent="0.25">
      <c r="B81" s="918" t="s">
        <v>917</v>
      </c>
      <c r="C81" s="919"/>
      <c r="D81" s="919"/>
      <c r="E81" s="919"/>
      <c r="F81" s="919"/>
      <c r="G81" s="919"/>
      <c r="H81" s="919"/>
      <c r="I81" s="919"/>
      <c r="J81" s="920"/>
      <c r="K81" s="479"/>
      <c r="L81" s="479"/>
      <c r="M81" s="479"/>
      <c r="N81" s="479"/>
      <c r="O81" s="479"/>
      <c r="P81" s="479"/>
    </row>
    <row r="82" spans="2:16" x14ac:dyDescent="0.25">
      <c r="B82" s="918" t="s">
        <v>918</v>
      </c>
      <c r="C82" s="919"/>
      <c r="D82" s="919"/>
      <c r="E82" s="919"/>
      <c r="F82" s="919"/>
      <c r="G82" s="919"/>
      <c r="H82" s="919"/>
      <c r="I82" s="919"/>
      <c r="J82" s="920"/>
      <c r="K82" s="480"/>
      <c r="L82" s="480"/>
      <c r="M82" s="480"/>
      <c r="N82" s="480"/>
      <c r="O82" s="480"/>
      <c r="P82" s="480"/>
    </row>
    <row r="83" spans="2:16" x14ac:dyDescent="0.25">
      <c r="B83" s="918" t="s">
        <v>919</v>
      </c>
      <c r="C83" s="919"/>
      <c r="D83" s="919"/>
      <c r="E83" s="919"/>
      <c r="F83" s="919"/>
      <c r="G83" s="919"/>
      <c r="H83" s="919"/>
      <c r="I83" s="919"/>
      <c r="J83" s="920"/>
      <c r="K83" s="480"/>
      <c r="L83" s="480"/>
      <c r="M83" s="480"/>
      <c r="N83" s="480"/>
      <c r="O83" s="480"/>
      <c r="P83" s="480"/>
    </row>
    <row r="84" spans="2:16" x14ac:dyDescent="0.25">
      <c r="B84" s="918" t="s">
        <v>920</v>
      </c>
      <c r="C84" s="919"/>
      <c r="D84" s="919"/>
      <c r="E84" s="919"/>
      <c r="F84" s="919"/>
      <c r="G84" s="919"/>
      <c r="H84" s="919"/>
      <c r="I84" s="919"/>
      <c r="J84" s="920"/>
      <c r="K84" s="478"/>
      <c r="L84" s="478"/>
      <c r="M84" s="478"/>
      <c r="N84" s="478"/>
      <c r="O84" s="478"/>
      <c r="P84" s="478"/>
    </row>
    <row r="85" spans="2:16" x14ac:dyDescent="0.25">
      <c r="B85" s="918" t="s">
        <v>921</v>
      </c>
      <c r="C85" s="919"/>
      <c r="D85" s="919"/>
      <c r="E85" s="919"/>
      <c r="F85" s="919"/>
      <c r="G85" s="919"/>
      <c r="H85" s="919"/>
      <c r="I85" s="919"/>
      <c r="J85" s="920"/>
      <c r="K85" s="481"/>
      <c r="L85" s="481"/>
      <c r="M85" s="481"/>
      <c r="N85" s="481"/>
      <c r="O85" s="481"/>
      <c r="P85" s="481"/>
    </row>
    <row r="86" spans="2:16" x14ac:dyDescent="0.25">
      <c r="B86" s="918" t="s">
        <v>922</v>
      </c>
      <c r="C86" s="919"/>
      <c r="D86" s="919"/>
      <c r="E86" s="919"/>
      <c r="F86" s="919"/>
      <c r="G86" s="919"/>
      <c r="H86" s="919"/>
      <c r="I86" s="919"/>
      <c r="J86" s="920"/>
      <c r="K86" s="482"/>
      <c r="L86" s="482"/>
      <c r="M86" s="482"/>
      <c r="N86" s="482"/>
      <c r="O86" s="482"/>
      <c r="P86" s="482"/>
    </row>
    <row r="87" spans="2:16" x14ac:dyDescent="0.25">
      <c r="B87" s="931" t="s">
        <v>923</v>
      </c>
      <c r="C87" s="932"/>
      <c r="D87" s="932"/>
      <c r="E87" s="932"/>
      <c r="F87" s="932"/>
      <c r="G87" s="932"/>
      <c r="H87" s="932"/>
      <c r="I87" s="932"/>
      <c r="J87" s="933"/>
      <c r="K87" s="474" t="s">
        <v>913</v>
      </c>
      <c r="L87" s="475"/>
      <c r="M87" s="475"/>
      <c r="N87" s="474" t="s">
        <v>913</v>
      </c>
      <c r="O87" s="475"/>
      <c r="P87" s="475"/>
    </row>
    <row r="88" spans="2:16" x14ac:dyDescent="0.25">
      <c r="B88" s="967" t="s">
        <v>683</v>
      </c>
      <c r="C88" s="968"/>
      <c r="D88" s="968"/>
      <c r="E88" s="968"/>
      <c r="F88" s="968"/>
      <c r="G88" s="968"/>
      <c r="H88" s="968"/>
      <c r="I88" s="968"/>
      <c r="J88" s="968"/>
      <c r="K88" s="471" t="s">
        <v>915</v>
      </c>
      <c r="L88" s="471" t="s">
        <v>924</v>
      </c>
      <c r="M88" s="471" t="s">
        <v>925</v>
      </c>
      <c r="N88" s="471" t="s">
        <v>941</v>
      </c>
      <c r="O88" s="471" t="s">
        <v>942</v>
      </c>
      <c r="P88" s="471" t="s">
        <v>943</v>
      </c>
    </row>
    <row r="89" spans="2:16" x14ac:dyDescent="0.25">
      <c r="B89" s="969" t="s">
        <v>234</v>
      </c>
      <c r="C89" s="970"/>
      <c r="D89" s="970"/>
      <c r="E89" s="970"/>
      <c r="F89" s="970"/>
      <c r="G89" s="970"/>
      <c r="H89" s="971"/>
      <c r="I89" s="120" t="s">
        <v>16</v>
      </c>
      <c r="J89" s="120" t="s">
        <v>914</v>
      </c>
      <c r="K89" s="309" t="s">
        <v>927</v>
      </c>
      <c r="L89" s="309" t="s">
        <v>927</v>
      </c>
      <c r="M89" s="309" t="s">
        <v>927</v>
      </c>
      <c r="N89" s="309" t="s">
        <v>927</v>
      </c>
      <c r="O89" s="309" t="s">
        <v>927</v>
      </c>
      <c r="P89" s="309" t="s">
        <v>927</v>
      </c>
    </row>
    <row r="90" spans="2:16" x14ac:dyDescent="0.25">
      <c r="B90" s="122">
        <v>1</v>
      </c>
      <c r="C90" s="965"/>
      <c r="D90" s="965"/>
      <c r="E90" s="965"/>
      <c r="F90" s="965"/>
      <c r="G90" s="965"/>
      <c r="H90" s="966"/>
      <c r="I90" s="476"/>
      <c r="J90" s="463">
        <f>IFERROR(SMALL(K90:P90,1),0)</f>
        <v>0</v>
      </c>
      <c r="K90" s="477"/>
      <c r="L90" s="477"/>
      <c r="M90" s="477"/>
      <c r="N90" s="477"/>
      <c r="O90" s="477"/>
      <c r="P90" s="477"/>
    </row>
    <row r="91" spans="2:16" x14ac:dyDescent="0.25">
      <c r="B91" s="122">
        <v>2</v>
      </c>
      <c r="C91" s="965"/>
      <c r="D91" s="965"/>
      <c r="E91" s="965"/>
      <c r="F91" s="965"/>
      <c r="G91" s="965"/>
      <c r="H91" s="966"/>
      <c r="I91" s="476"/>
      <c r="J91" s="463">
        <f t="shared" ref="J91:J99" si="4">IFERROR(SMALL(K91:P91,1),0)</f>
        <v>0</v>
      </c>
      <c r="K91" s="477"/>
      <c r="L91" s="477"/>
      <c r="M91" s="477"/>
      <c r="N91" s="477"/>
      <c r="O91" s="477"/>
      <c r="P91" s="477"/>
    </row>
    <row r="92" spans="2:16" x14ac:dyDescent="0.25">
      <c r="B92" s="122">
        <v>3</v>
      </c>
      <c r="C92" s="965"/>
      <c r="D92" s="965"/>
      <c r="E92" s="965"/>
      <c r="F92" s="965"/>
      <c r="G92" s="965"/>
      <c r="H92" s="966"/>
      <c r="I92" s="476"/>
      <c r="J92" s="463">
        <f t="shared" si="4"/>
        <v>0</v>
      </c>
      <c r="K92" s="477"/>
      <c r="L92" s="477"/>
      <c r="M92" s="477"/>
      <c r="N92" s="477"/>
      <c r="O92" s="477"/>
      <c r="P92" s="477"/>
    </row>
    <row r="93" spans="2:16" x14ac:dyDescent="0.25">
      <c r="B93" s="122">
        <v>4</v>
      </c>
      <c r="C93" s="965"/>
      <c r="D93" s="965"/>
      <c r="E93" s="965"/>
      <c r="F93" s="965"/>
      <c r="G93" s="965"/>
      <c r="H93" s="966"/>
      <c r="I93" s="476"/>
      <c r="J93" s="463">
        <f t="shared" si="4"/>
        <v>0</v>
      </c>
      <c r="K93" s="477"/>
      <c r="L93" s="477"/>
      <c r="M93" s="477"/>
      <c r="N93" s="477"/>
      <c r="O93" s="477"/>
      <c r="P93" s="477"/>
    </row>
    <row r="94" spans="2:16" x14ac:dyDescent="0.25">
      <c r="B94" s="122">
        <v>5</v>
      </c>
      <c r="C94" s="965"/>
      <c r="D94" s="965"/>
      <c r="E94" s="965"/>
      <c r="F94" s="965"/>
      <c r="G94" s="965"/>
      <c r="H94" s="966"/>
      <c r="I94" s="476"/>
      <c r="J94" s="463">
        <f t="shared" si="4"/>
        <v>0</v>
      </c>
      <c r="K94" s="477"/>
      <c r="L94" s="477"/>
      <c r="M94" s="477"/>
      <c r="N94" s="477"/>
      <c r="O94" s="477"/>
      <c r="P94" s="477"/>
    </row>
    <row r="95" spans="2:16" x14ac:dyDescent="0.25">
      <c r="B95" s="122">
        <v>6</v>
      </c>
      <c r="C95" s="965"/>
      <c r="D95" s="965"/>
      <c r="E95" s="965"/>
      <c r="F95" s="965"/>
      <c r="G95" s="965"/>
      <c r="H95" s="966"/>
      <c r="I95" s="476"/>
      <c r="J95" s="463">
        <f t="shared" si="4"/>
        <v>0</v>
      </c>
      <c r="K95" s="477"/>
      <c r="L95" s="477"/>
      <c r="M95" s="477"/>
      <c r="N95" s="477"/>
      <c r="O95" s="477"/>
      <c r="P95" s="477"/>
    </row>
    <row r="96" spans="2:16" x14ac:dyDescent="0.25">
      <c r="B96" s="122">
        <v>7</v>
      </c>
      <c r="C96" s="965"/>
      <c r="D96" s="965"/>
      <c r="E96" s="965"/>
      <c r="F96" s="965"/>
      <c r="G96" s="965"/>
      <c r="H96" s="966"/>
      <c r="I96" s="476"/>
      <c r="J96" s="463">
        <f t="shared" si="4"/>
        <v>0</v>
      </c>
      <c r="K96" s="477"/>
      <c r="L96" s="477"/>
      <c r="M96" s="477"/>
      <c r="N96" s="477"/>
      <c r="O96" s="477"/>
      <c r="P96" s="477"/>
    </row>
    <row r="97" spans="2:16" x14ac:dyDescent="0.25">
      <c r="B97" s="122">
        <v>8</v>
      </c>
      <c r="C97" s="965"/>
      <c r="D97" s="965"/>
      <c r="E97" s="965"/>
      <c r="F97" s="965"/>
      <c r="G97" s="965"/>
      <c r="H97" s="966"/>
      <c r="I97" s="476"/>
      <c r="J97" s="463">
        <f t="shared" si="4"/>
        <v>0</v>
      </c>
      <c r="K97" s="477"/>
      <c r="L97" s="477"/>
      <c r="M97" s="477"/>
      <c r="N97" s="477"/>
      <c r="O97" s="477"/>
      <c r="P97" s="477"/>
    </row>
    <row r="98" spans="2:16" x14ac:dyDescent="0.25">
      <c r="B98" s="122">
        <v>9</v>
      </c>
      <c r="C98" s="965"/>
      <c r="D98" s="965"/>
      <c r="E98" s="965"/>
      <c r="F98" s="965"/>
      <c r="G98" s="965"/>
      <c r="H98" s="966"/>
      <c r="I98" s="476"/>
      <c r="J98" s="463">
        <f t="shared" si="4"/>
        <v>0</v>
      </c>
      <c r="K98" s="477"/>
      <c r="L98" s="477"/>
      <c r="M98" s="477"/>
      <c r="N98" s="477"/>
      <c r="O98" s="477"/>
      <c r="P98" s="477"/>
    </row>
    <row r="99" spans="2:16" x14ac:dyDescent="0.25">
      <c r="B99" s="122">
        <v>10</v>
      </c>
      <c r="C99" s="965"/>
      <c r="D99" s="965"/>
      <c r="E99" s="965"/>
      <c r="F99" s="965"/>
      <c r="G99" s="965"/>
      <c r="H99" s="966"/>
      <c r="I99" s="476"/>
      <c r="J99" s="463">
        <f t="shared" si="4"/>
        <v>0</v>
      </c>
      <c r="K99" s="477"/>
      <c r="L99" s="477"/>
      <c r="M99" s="477"/>
      <c r="N99" s="477"/>
      <c r="O99" s="477"/>
      <c r="P99" s="477"/>
    </row>
    <row r="100" spans="2:16" x14ac:dyDescent="0.25">
      <c r="B100" s="473"/>
      <c r="C100" s="972" t="s">
        <v>926</v>
      </c>
      <c r="D100" s="972"/>
      <c r="E100" s="972"/>
      <c r="F100" s="972"/>
      <c r="G100" s="972"/>
      <c r="H100" s="972"/>
      <c r="I100" s="972"/>
      <c r="J100" s="973"/>
      <c r="K100" s="492" t="s">
        <v>915</v>
      </c>
      <c r="L100" s="492" t="s">
        <v>924</v>
      </c>
      <c r="M100" s="492" t="s">
        <v>925</v>
      </c>
      <c r="N100" s="492" t="s">
        <v>941</v>
      </c>
      <c r="O100" s="492" t="s">
        <v>942</v>
      </c>
      <c r="P100" s="492" t="s">
        <v>943</v>
      </c>
    </row>
    <row r="101" spans="2:16" x14ac:dyDescent="0.25">
      <c r="B101" s="918" t="s">
        <v>916</v>
      </c>
      <c r="C101" s="919"/>
      <c r="D101" s="919"/>
      <c r="E101" s="919"/>
      <c r="F101" s="919"/>
      <c r="G101" s="919"/>
      <c r="H101" s="919"/>
      <c r="I101" s="919"/>
      <c r="J101" s="920"/>
      <c r="K101" s="478"/>
      <c r="L101" s="478"/>
      <c r="M101" s="478"/>
      <c r="N101" s="478"/>
      <c r="O101" s="478"/>
      <c r="P101" s="478"/>
    </row>
    <row r="102" spans="2:16" x14ac:dyDescent="0.25">
      <c r="B102" s="918" t="s">
        <v>917</v>
      </c>
      <c r="C102" s="919"/>
      <c r="D102" s="919"/>
      <c r="E102" s="919"/>
      <c r="F102" s="919"/>
      <c r="G102" s="919"/>
      <c r="H102" s="919"/>
      <c r="I102" s="919"/>
      <c r="J102" s="920"/>
      <c r="K102" s="479"/>
      <c r="L102" s="479"/>
      <c r="M102" s="479"/>
      <c r="N102" s="479"/>
      <c r="O102" s="479"/>
      <c r="P102" s="479"/>
    </row>
    <row r="103" spans="2:16" x14ac:dyDescent="0.25">
      <c r="B103" s="918" t="s">
        <v>918</v>
      </c>
      <c r="C103" s="919"/>
      <c r="D103" s="919"/>
      <c r="E103" s="919"/>
      <c r="F103" s="919"/>
      <c r="G103" s="919"/>
      <c r="H103" s="919"/>
      <c r="I103" s="919"/>
      <c r="J103" s="920"/>
      <c r="K103" s="480"/>
      <c r="L103" s="480"/>
      <c r="M103" s="480"/>
      <c r="N103" s="480"/>
      <c r="O103" s="480"/>
      <c r="P103" s="480"/>
    </row>
    <row r="104" spans="2:16" x14ac:dyDescent="0.25">
      <c r="B104" s="918" t="s">
        <v>919</v>
      </c>
      <c r="C104" s="919"/>
      <c r="D104" s="919"/>
      <c r="E104" s="919"/>
      <c r="F104" s="919"/>
      <c r="G104" s="919"/>
      <c r="H104" s="919"/>
      <c r="I104" s="919"/>
      <c r="J104" s="920"/>
      <c r="K104" s="480"/>
      <c r="L104" s="480"/>
      <c r="M104" s="480"/>
      <c r="N104" s="480"/>
      <c r="O104" s="480"/>
      <c r="P104" s="480"/>
    </row>
    <row r="105" spans="2:16" x14ac:dyDescent="0.25">
      <c r="B105" s="918" t="s">
        <v>920</v>
      </c>
      <c r="C105" s="919"/>
      <c r="D105" s="919"/>
      <c r="E105" s="919"/>
      <c r="F105" s="919"/>
      <c r="G105" s="919"/>
      <c r="H105" s="919"/>
      <c r="I105" s="919"/>
      <c r="J105" s="920"/>
      <c r="K105" s="478"/>
      <c r="L105" s="478"/>
      <c r="M105" s="478"/>
      <c r="N105" s="478"/>
      <c r="O105" s="478"/>
      <c r="P105" s="478"/>
    </row>
    <row r="106" spans="2:16" x14ac:dyDescent="0.25">
      <c r="B106" s="918" t="s">
        <v>921</v>
      </c>
      <c r="C106" s="919"/>
      <c r="D106" s="919"/>
      <c r="E106" s="919"/>
      <c r="F106" s="919"/>
      <c r="G106" s="919"/>
      <c r="H106" s="919"/>
      <c r="I106" s="919"/>
      <c r="J106" s="920"/>
      <c r="K106" s="481"/>
      <c r="L106" s="481"/>
      <c r="M106" s="481"/>
      <c r="N106" s="481"/>
      <c r="O106" s="481"/>
      <c r="P106" s="481"/>
    </row>
    <row r="107" spans="2:16" x14ac:dyDescent="0.25">
      <c r="B107" s="918" t="s">
        <v>922</v>
      </c>
      <c r="C107" s="919"/>
      <c r="D107" s="919"/>
      <c r="E107" s="919"/>
      <c r="F107" s="919"/>
      <c r="G107" s="919"/>
      <c r="H107" s="919"/>
      <c r="I107" s="919"/>
      <c r="J107" s="920"/>
      <c r="K107" s="482"/>
      <c r="L107" s="482"/>
      <c r="M107" s="482"/>
      <c r="N107" s="482"/>
      <c r="O107" s="482"/>
      <c r="P107" s="482"/>
    </row>
    <row r="108" spans="2:16" x14ac:dyDescent="0.25">
      <c r="B108" s="931" t="s">
        <v>923</v>
      </c>
      <c r="C108" s="932"/>
      <c r="D108" s="932"/>
      <c r="E108" s="932"/>
      <c r="F108" s="932"/>
      <c r="G108" s="932"/>
      <c r="H108" s="932"/>
      <c r="I108" s="932"/>
      <c r="J108" s="933"/>
      <c r="K108" s="474" t="s">
        <v>913</v>
      </c>
      <c r="L108" s="475"/>
      <c r="M108" s="475"/>
      <c r="N108" s="474" t="s">
        <v>913</v>
      </c>
      <c r="O108" s="475"/>
      <c r="P108" s="475"/>
    </row>
    <row r="109" spans="2:16" x14ac:dyDescent="0.25">
      <c r="B109" s="967" t="s">
        <v>687</v>
      </c>
      <c r="C109" s="968"/>
      <c r="D109" s="968"/>
      <c r="E109" s="968"/>
      <c r="F109" s="968"/>
      <c r="G109" s="968"/>
      <c r="H109" s="968"/>
      <c r="I109" s="968"/>
      <c r="J109" s="968"/>
      <c r="K109" s="471" t="s">
        <v>915</v>
      </c>
      <c r="L109" s="471" t="s">
        <v>924</v>
      </c>
      <c r="M109" s="471" t="s">
        <v>925</v>
      </c>
      <c r="N109" s="471" t="s">
        <v>941</v>
      </c>
      <c r="O109" s="471" t="s">
        <v>942</v>
      </c>
      <c r="P109" s="471" t="s">
        <v>943</v>
      </c>
    </row>
    <row r="110" spans="2:16" x14ac:dyDescent="0.25">
      <c r="B110" s="969" t="s">
        <v>234</v>
      </c>
      <c r="C110" s="970"/>
      <c r="D110" s="970"/>
      <c r="E110" s="970"/>
      <c r="F110" s="970"/>
      <c r="G110" s="970"/>
      <c r="H110" s="971"/>
      <c r="I110" s="120" t="s">
        <v>16</v>
      </c>
      <c r="J110" s="120" t="s">
        <v>914</v>
      </c>
      <c r="K110" s="309" t="s">
        <v>927</v>
      </c>
      <c r="L110" s="309" t="s">
        <v>927</v>
      </c>
      <c r="M110" s="309" t="s">
        <v>927</v>
      </c>
      <c r="N110" s="309" t="s">
        <v>927</v>
      </c>
      <c r="O110" s="309" t="s">
        <v>927</v>
      </c>
      <c r="P110" s="309" t="s">
        <v>927</v>
      </c>
    </row>
    <row r="111" spans="2:16" x14ac:dyDescent="0.25">
      <c r="B111" s="122">
        <v>1</v>
      </c>
      <c r="C111" s="965"/>
      <c r="D111" s="965"/>
      <c r="E111" s="965"/>
      <c r="F111" s="965"/>
      <c r="G111" s="965"/>
      <c r="H111" s="966"/>
      <c r="I111" s="476"/>
      <c r="J111" s="463">
        <f>IFERROR(SMALL(K111:P111,1),0)</f>
        <v>0</v>
      </c>
      <c r="K111" s="477"/>
      <c r="L111" s="477"/>
      <c r="M111" s="477"/>
      <c r="N111" s="477"/>
      <c r="O111" s="477"/>
      <c r="P111" s="477"/>
    </row>
    <row r="112" spans="2:16" x14ac:dyDescent="0.25">
      <c r="B112" s="122">
        <v>2</v>
      </c>
      <c r="C112" s="965"/>
      <c r="D112" s="965"/>
      <c r="E112" s="965"/>
      <c r="F112" s="965"/>
      <c r="G112" s="965"/>
      <c r="H112" s="966"/>
      <c r="I112" s="476"/>
      <c r="J112" s="463">
        <f t="shared" ref="J112:J120" si="5">IFERROR(SMALL(K112:P112,1),0)</f>
        <v>0</v>
      </c>
      <c r="K112" s="477"/>
      <c r="L112" s="477"/>
      <c r="M112" s="477"/>
      <c r="N112" s="477"/>
      <c r="O112" s="477"/>
      <c r="P112" s="477"/>
    </row>
    <row r="113" spans="2:16" x14ac:dyDescent="0.25">
      <c r="B113" s="122">
        <v>3</v>
      </c>
      <c r="C113" s="965"/>
      <c r="D113" s="965"/>
      <c r="E113" s="965"/>
      <c r="F113" s="965"/>
      <c r="G113" s="965"/>
      <c r="H113" s="966"/>
      <c r="I113" s="476"/>
      <c r="J113" s="463">
        <f t="shared" si="5"/>
        <v>0</v>
      </c>
      <c r="K113" s="477"/>
      <c r="L113" s="477"/>
      <c r="M113" s="477"/>
      <c r="N113" s="477"/>
      <c r="O113" s="477"/>
      <c r="P113" s="477"/>
    </row>
    <row r="114" spans="2:16" x14ac:dyDescent="0.25">
      <c r="B114" s="122">
        <v>4</v>
      </c>
      <c r="C114" s="965"/>
      <c r="D114" s="965"/>
      <c r="E114" s="965"/>
      <c r="F114" s="965"/>
      <c r="G114" s="965"/>
      <c r="H114" s="966"/>
      <c r="I114" s="476"/>
      <c r="J114" s="463">
        <f t="shared" si="5"/>
        <v>0</v>
      </c>
      <c r="K114" s="477"/>
      <c r="L114" s="477"/>
      <c r="M114" s="477"/>
      <c r="N114" s="477"/>
      <c r="O114" s="477"/>
      <c r="P114" s="477"/>
    </row>
    <row r="115" spans="2:16" x14ac:dyDescent="0.25">
      <c r="B115" s="122">
        <v>5</v>
      </c>
      <c r="C115" s="965"/>
      <c r="D115" s="965"/>
      <c r="E115" s="965"/>
      <c r="F115" s="965"/>
      <c r="G115" s="965"/>
      <c r="H115" s="966"/>
      <c r="I115" s="476"/>
      <c r="J115" s="463">
        <f t="shared" si="5"/>
        <v>0</v>
      </c>
      <c r="K115" s="477"/>
      <c r="L115" s="477"/>
      <c r="M115" s="477"/>
      <c r="N115" s="477"/>
      <c r="O115" s="477"/>
      <c r="P115" s="477"/>
    </row>
    <row r="116" spans="2:16" x14ac:dyDescent="0.25">
      <c r="B116" s="122">
        <v>6</v>
      </c>
      <c r="C116" s="965"/>
      <c r="D116" s="965"/>
      <c r="E116" s="965"/>
      <c r="F116" s="965"/>
      <c r="G116" s="965"/>
      <c r="H116" s="966"/>
      <c r="I116" s="476"/>
      <c r="J116" s="463">
        <f t="shared" si="5"/>
        <v>0</v>
      </c>
      <c r="K116" s="477"/>
      <c r="L116" s="477"/>
      <c r="M116" s="477"/>
      <c r="N116" s="477"/>
      <c r="O116" s="477"/>
      <c r="P116" s="477"/>
    </row>
    <row r="117" spans="2:16" x14ac:dyDescent="0.25">
      <c r="B117" s="122">
        <v>7</v>
      </c>
      <c r="C117" s="965"/>
      <c r="D117" s="965"/>
      <c r="E117" s="965"/>
      <c r="F117" s="965"/>
      <c r="G117" s="965"/>
      <c r="H117" s="966"/>
      <c r="I117" s="476"/>
      <c r="J117" s="463">
        <f t="shared" si="5"/>
        <v>0</v>
      </c>
      <c r="K117" s="477"/>
      <c r="L117" s="477"/>
      <c r="M117" s="477"/>
      <c r="N117" s="477"/>
      <c r="O117" s="477"/>
      <c r="P117" s="477"/>
    </row>
    <row r="118" spans="2:16" x14ac:dyDescent="0.25">
      <c r="B118" s="122">
        <v>8</v>
      </c>
      <c r="C118" s="965"/>
      <c r="D118" s="965"/>
      <c r="E118" s="965"/>
      <c r="F118" s="965"/>
      <c r="G118" s="965"/>
      <c r="H118" s="966"/>
      <c r="I118" s="476"/>
      <c r="J118" s="463">
        <f t="shared" si="5"/>
        <v>0</v>
      </c>
      <c r="K118" s="477"/>
      <c r="L118" s="477"/>
      <c r="M118" s="477"/>
      <c r="N118" s="477"/>
      <c r="O118" s="477"/>
      <c r="P118" s="477"/>
    </row>
    <row r="119" spans="2:16" x14ac:dyDescent="0.25">
      <c r="B119" s="122">
        <v>9</v>
      </c>
      <c r="C119" s="965"/>
      <c r="D119" s="965"/>
      <c r="E119" s="965"/>
      <c r="F119" s="965"/>
      <c r="G119" s="965"/>
      <c r="H119" s="966"/>
      <c r="I119" s="476"/>
      <c r="J119" s="463">
        <f t="shared" si="5"/>
        <v>0</v>
      </c>
      <c r="K119" s="477"/>
      <c r="L119" s="477"/>
      <c r="M119" s="477"/>
      <c r="N119" s="477"/>
      <c r="O119" s="477"/>
      <c r="P119" s="477"/>
    </row>
    <row r="120" spans="2:16" x14ac:dyDescent="0.25">
      <c r="B120" s="122">
        <v>10</v>
      </c>
      <c r="C120" s="965"/>
      <c r="D120" s="965"/>
      <c r="E120" s="965"/>
      <c r="F120" s="965"/>
      <c r="G120" s="965"/>
      <c r="H120" s="966"/>
      <c r="I120" s="476"/>
      <c r="J120" s="463">
        <f t="shared" si="5"/>
        <v>0</v>
      </c>
      <c r="K120" s="477"/>
      <c r="L120" s="477"/>
      <c r="M120" s="477"/>
      <c r="N120" s="477"/>
      <c r="O120" s="477"/>
      <c r="P120" s="477"/>
    </row>
    <row r="121" spans="2:16" x14ac:dyDescent="0.25">
      <c r="B121" s="473"/>
      <c r="C121" s="972" t="s">
        <v>926</v>
      </c>
      <c r="D121" s="972"/>
      <c r="E121" s="972"/>
      <c r="F121" s="972"/>
      <c r="G121" s="972"/>
      <c r="H121" s="972"/>
      <c r="I121" s="972"/>
      <c r="J121" s="973"/>
      <c r="K121" s="492" t="s">
        <v>915</v>
      </c>
      <c r="L121" s="492" t="s">
        <v>924</v>
      </c>
      <c r="M121" s="492" t="s">
        <v>925</v>
      </c>
      <c r="N121" s="492" t="s">
        <v>941</v>
      </c>
      <c r="O121" s="492" t="s">
        <v>942</v>
      </c>
      <c r="P121" s="492" t="s">
        <v>943</v>
      </c>
    </row>
    <row r="122" spans="2:16" x14ac:dyDescent="0.25">
      <c r="B122" s="918" t="s">
        <v>916</v>
      </c>
      <c r="C122" s="919"/>
      <c r="D122" s="919"/>
      <c r="E122" s="919"/>
      <c r="F122" s="919"/>
      <c r="G122" s="919"/>
      <c r="H122" s="919"/>
      <c r="I122" s="919"/>
      <c r="J122" s="920"/>
      <c r="K122" s="478"/>
      <c r="L122" s="478"/>
      <c r="M122" s="478"/>
      <c r="N122" s="478"/>
      <c r="O122" s="478"/>
      <c r="P122" s="478"/>
    </row>
    <row r="123" spans="2:16" x14ac:dyDescent="0.25">
      <c r="B123" s="918" t="s">
        <v>917</v>
      </c>
      <c r="C123" s="919"/>
      <c r="D123" s="919"/>
      <c r="E123" s="919"/>
      <c r="F123" s="919"/>
      <c r="G123" s="919"/>
      <c r="H123" s="919"/>
      <c r="I123" s="919"/>
      <c r="J123" s="920"/>
      <c r="K123" s="479"/>
      <c r="L123" s="479"/>
      <c r="M123" s="479"/>
      <c r="N123" s="479"/>
      <c r="O123" s="479"/>
      <c r="P123" s="479"/>
    </row>
    <row r="124" spans="2:16" x14ac:dyDescent="0.25">
      <c r="B124" s="918" t="s">
        <v>918</v>
      </c>
      <c r="C124" s="919"/>
      <c r="D124" s="919"/>
      <c r="E124" s="919"/>
      <c r="F124" s="919"/>
      <c r="G124" s="919"/>
      <c r="H124" s="919"/>
      <c r="I124" s="919"/>
      <c r="J124" s="920"/>
      <c r="K124" s="480"/>
      <c r="L124" s="480"/>
      <c r="M124" s="480"/>
      <c r="N124" s="480"/>
      <c r="O124" s="480"/>
      <c r="P124" s="480"/>
    </row>
    <row r="125" spans="2:16" x14ac:dyDescent="0.25">
      <c r="B125" s="918" t="s">
        <v>919</v>
      </c>
      <c r="C125" s="919"/>
      <c r="D125" s="919"/>
      <c r="E125" s="919"/>
      <c r="F125" s="919"/>
      <c r="G125" s="919"/>
      <c r="H125" s="919"/>
      <c r="I125" s="919"/>
      <c r="J125" s="920"/>
      <c r="K125" s="480"/>
      <c r="L125" s="480"/>
      <c r="M125" s="480"/>
      <c r="N125" s="480"/>
      <c r="O125" s="480"/>
      <c r="P125" s="480"/>
    </row>
    <row r="126" spans="2:16" x14ac:dyDescent="0.25">
      <c r="B126" s="918" t="s">
        <v>920</v>
      </c>
      <c r="C126" s="919"/>
      <c r="D126" s="919"/>
      <c r="E126" s="919"/>
      <c r="F126" s="919"/>
      <c r="G126" s="919"/>
      <c r="H126" s="919"/>
      <c r="I126" s="919"/>
      <c r="J126" s="920"/>
      <c r="K126" s="478"/>
      <c r="L126" s="478"/>
      <c r="M126" s="478"/>
      <c r="N126" s="478"/>
      <c r="O126" s="478"/>
      <c r="P126" s="478"/>
    </row>
    <row r="127" spans="2:16" x14ac:dyDescent="0.25">
      <c r="B127" s="918" t="s">
        <v>921</v>
      </c>
      <c r="C127" s="919"/>
      <c r="D127" s="919"/>
      <c r="E127" s="919"/>
      <c r="F127" s="919"/>
      <c r="G127" s="919"/>
      <c r="H127" s="919"/>
      <c r="I127" s="919"/>
      <c r="J127" s="920"/>
      <c r="K127" s="481"/>
      <c r="L127" s="481"/>
      <c r="M127" s="481"/>
      <c r="N127" s="481"/>
      <c r="O127" s="481"/>
      <c r="P127" s="481"/>
    </row>
    <row r="128" spans="2:16" x14ac:dyDescent="0.25">
      <c r="B128" s="918" t="s">
        <v>922</v>
      </c>
      <c r="C128" s="919"/>
      <c r="D128" s="919"/>
      <c r="E128" s="919"/>
      <c r="F128" s="919"/>
      <c r="G128" s="919"/>
      <c r="H128" s="919"/>
      <c r="I128" s="919"/>
      <c r="J128" s="920"/>
      <c r="K128" s="482"/>
      <c r="L128" s="482"/>
      <c r="M128" s="482"/>
      <c r="N128" s="482"/>
      <c r="O128" s="482"/>
      <c r="P128" s="482"/>
    </row>
    <row r="129" spans="2:16" x14ac:dyDescent="0.25">
      <c r="B129" s="931" t="s">
        <v>923</v>
      </c>
      <c r="C129" s="932"/>
      <c r="D129" s="932"/>
      <c r="E129" s="932"/>
      <c r="F129" s="932"/>
      <c r="G129" s="932"/>
      <c r="H129" s="932"/>
      <c r="I129" s="932"/>
      <c r="J129" s="933"/>
      <c r="K129" s="474" t="s">
        <v>913</v>
      </c>
      <c r="L129" s="475"/>
      <c r="M129" s="475"/>
      <c r="N129" s="474" t="s">
        <v>913</v>
      </c>
      <c r="O129" s="475"/>
      <c r="P129" s="475"/>
    </row>
    <row r="130" spans="2:16" x14ac:dyDescent="0.25">
      <c r="B130" s="967" t="s">
        <v>688</v>
      </c>
      <c r="C130" s="968"/>
      <c r="D130" s="968"/>
      <c r="E130" s="968"/>
      <c r="F130" s="968"/>
      <c r="G130" s="968"/>
      <c r="H130" s="968"/>
      <c r="I130" s="968"/>
      <c r="J130" s="968"/>
      <c r="K130" s="471" t="s">
        <v>915</v>
      </c>
      <c r="L130" s="471" t="s">
        <v>924</v>
      </c>
      <c r="M130" s="471" t="s">
        <v>925</v>
      </c>
      <c r="N130" s="471" t="s">
        <v>941</v>
      </c>
      <c r="O130" s="471" t="s">
        <v>942</v>
      </c>
      <c r="P130" s="471" t="s">
        <v>943</v>
      </c>
    </row>
    <row r="131" spans="2:16" x14ac:dyDescent="0.25">
      <c r="B131" s="969" t="s">
        <v>234</v>
      </c>
      <c r="C131" s="970"/>
      <c r="D131" s="970"/>
      <c r="E131" s="970"/>
      <c r="F131" s="970"/>
      <c r="G131" s="970"/>
      <c r="H131" s="971"/>
      <c r="I131" s="120" t="s">
        <v>16</v>
      </c>
      <c r="J131" s="120" t="s">
        <v>914</v>
      </c>
      <c r="K131" s="309" t="s">
        <v>927</v>
      </c>
      <c r="L131" s="309" t="s">
        <v>927</v>
      </c>
      <c r="M131" s="309" t="s">
        <v>927</v>
      </c>
      <c r="N131" s="309" t="s">
        <v>927</v>
      </c>
      <c r="O131" s="309" t="s">
        <v>927</v>
      </c>
      <c r="P131" s="309" t="s">
        <v>927</v>
      </c>
    </row>
    <row r="132" spans="2:16" x14ac:dyDescent="0.25">
      <c r="B132" s="122">
        <v>1</v>
      </c>
      <c r="C132" s="965"/>
      <c r="D132" s="965"/>
      <c r="E132" s="965"/>
      <c r="F132" s="965"/>
      <c r="G132" s="965"/>
      <c r="H132" s="966"/>
      <c r="I132" s="476"/>
      <c r="J132" s="463">
        <f>IFERROR(SMALL(K132:P132,1),0)</f>
        <v>0</v>
      </c>
      <c r="K132" s="477"/>
      <c r="L132" s="477"/>
      <c r="M132" s="477"/>
      <c r="N132" s="477"/>
      <c r="O132" s="477"/>
      <c r="P132" s="477"/>
    </row>
    <row r="133" spans="2:16" x14ac:dyDescent="0.25">
      <c r="B133" s="122">
        <v>2</v>
      </c>
      <c r="C133" s="965"/>
      <c r="D133" s="965"/>
      <c r="E133" s="965"/>
      <c r="F133" s="965"/>
      <c r="G133" s="965"/>
      <c r="H133" s="966"/>
      <c r="I133" s="476"/>
      <c r="J133" s="463">
        <f t="shared" ref="J133:J141" si="6">IFERROR(SMALL(K133:P133,1),0)</f>
        <v>0</v>
      </c>
      <c r="K133" s="477"/>
      <c r="L133" s="477"/>
      <c r="M133" s="477"/>
      <c r="N133" s="477"/>
      <c r="O133" s="477"/>
      <c r="P133" s="477"/>
    </row>
    <row r="134" spans="2:16" x14ac:dyDescent="0.25">
      <c r="B134" s="122">
        <v>3</v>
      </c>
      <c r="C134" s="965"/>
      <c r="D134" s="965"/>
      <c r="E134" s="965"/>
      <c r="F134" s="965"/>
      <c r="G134" s="965"/>
      <c r="H134" s="966"/>
      <c r="I134" s="476"/>
      <c r="J134" s="463">
        <f t="shared" si="6"/>
        <v>0</v>
      </c>
      <c r="K134" s="477"/>
      <c r="L134" s="477"/>
      <c r="M134" s="477"/>
      <c r="N134" s="477"/>
      <c r="O134" s="477"/>
      <c r="P134" s="477"/>
    </row>
    <row r="135" spans="2:16" x14ac:dyDescent="0.25">
      <c r="B135" s="122">
        <v>4</v>
      </c>
      <c r="C135" s="965"/>
      <c r="D135" s="965"/>
      <c r="E135" s="965"/>
      <c r="F135" s="965"/>
      <c r="G135" s="965"/>
      <c r="H135" s="966"/>
      <c r="I135" s="476"/>
      <c r="J135" s="463">
        <f t="shared" si="6"/>
        <v>0</v>
      </c>
      <c r="K135" s="477"/>
      <c r="L135" s="477"/>
      <c r="M135" s="477"/>
      <c r="N135" s="477"/>
      <c r="O135" s="477"/>
      <c r="P135" s="477"/>
    </row>
    <row r="136" spans="2:16" x14ac:dyDescent="0.25">
      <c r="B136" s="122">
        <v>5</v>
      </c>
      <c r="C136" s="965"/>
      <c r="D136" s="965"/>
      <c r="E136" s="965"/>
      <c r="F136" s="965"/>
      <c r="G136" s="965"/>
      <c r="H136" s="966"/>
      <c r="I136" s="476"/>
      <c r="J136" s="463">
        <f t="shared" si="6"/>
        <v>0</v>
      </c>
      <c r="K136" s="477"/>
      <c r="L136" s="477"/>
      <c r="M136" s="477"/>
      <c r="N136" s="477"/>
      <c r="O136" s="477"/>
      <c r="P136" s="477"/>
    </row>
    <row r="137" spans="2:16" x14ac:dyDescent="0.25">
      <c r="B137" s="122">
        <v>6</v>
      </c>
      <c r="C137" s="965"/>
      <c r="D137" s="965"/>
      <c r="E137" s="965"/>
      <c r="F137" s="965"/>
      <c r="G137" s="965"/>
      <c r="H137" s="966"/>
      <c r="I137" s="476"/>
      <c r="J137" s="463">
        <f t="shared" si="6"/>
        <v>0</v>
      </c>
      <c r="K137" s="477"/>
      <c r="L137" s="477"/>
      <c r="M137" s="477"/>
      <c r="N137" s="477"/>
      <c r="O137" s="477"/>
      <c r="P137" s="477"/>
    </row>
    <row r="138" spans="2:16" x14ac:dyDescent="0.25">
      <c r="B138" s="122">
        <v>7</v>
      </c>
      <c r="C138" s="965"/>
      <c r="D138" s="965"/>
      <c r="E138" s="965"/>
      <c r="F138" s="965"/>
      <c r="G138" s="965"/>
      <c r="H138" s="966"/>
      <c r="I138" s="476"/>
      <c r="J138" s="463">
        <f t="shared" si="6"/>
        <v>0</v>
      </c>
      <c r="K138" s="477"/>
      <c r="L138" s="477"/>
      <c r="M138" s="477"/>
      <c r="N138" s="477"/>
      <c r="O138" s="477"/>
      <c r="P138" s="477"/>
    </row>
    <row r="139" spans="2:16" x14ac:dyDescent="0.25">
      <c r="B139" s="122">
        <v>8</v>
      </c>
      <c r="C139" s="965"/>
      <c r="D139" s="965"/>
      <c r="E139" s="965"/>
      <c r="F139" s="965"/>
      <c r="G139" s="965"/>
      <c r="H139" s="966"/>
      <c r="I139" s="476"/>
      <c r="J139" s="463">
        <f t="shared" si="6"/>
        <v>0</v>
      </c>
      <c r="K139" s="477"/>
      <c r="L139" s="477"/>
      <c r="M139" s="477"/>
      <c r="N139" s="477"/>
      <c r="O139" s="477"/>
      <c r="P139" s="477"/>
    </row>
    <row r="140" spans="2:16" x14ac:dyDescent="0.25">
      <c r="B140" s="122">
        <v>9</v>
      </c>
      <c r="C140" s="965"/>
      <c r="D140" s="965"/>
      <c r="E140" s="965"/>
      <c r="F140" s="965"/>
      <c r="G140" s="965"/>
      <c r="H140" s="966"/>
      <c r="I140" s="476"/>
      <c r="J140" s="463">
        <f t="shared" si="6"/>
        <v>0</v>
      </c>
      <c r="K140" s="477"/>
      <c r="L140" s="477"/>
      <c r="M140" s="477"/>
      <c r="N140" s="477"/>
      <c r="O140" s="477"/>
      <c r="P140" s="477"/>
    </row>
    <row r="141" spans="2:16" x14ac:dyDescent="0.25">
      <c r="B141" s="122">
        <v>10</v>
      </c>
      <c r="C141" s="965"/>
      <c r="D141" s="965"/>
      <c r="E141" s="965"/>
      <c r="F141" s="965"/>
      <c r="G141" s="965"/>
      <c r="H141" s="966"/>
      <c r="I141" s="476"/>
      <c r="J141" s="463">
        <f t="shared" si="6"/>
        <v>0</v>
      </c>
      <c r="K141" s="477"/>
      <c r="L141" s="477"/>
      <c r="M141" s="477"/>
      <c r="N141" s="477"/>
      <c r="O141" s="477"/>
      <c r="P141" s="477"/>
    </row>
    <row r="142" spans="2:16" x14ac:dyDescent="0.25">
      <c r="B142" s="473"/>
      <c r="C142" s="972" t="s">
        <v>926</v>
      </c>
      <c r="D142" s="972"/>
      <c r="E142" s="972"/>
      <c r="F142" s="972"/>
      <c r="G142" s="972"/>
      <c r="H142" s="972"/>
      <c r="I142" s="972"/>
      <c r="J142" s="973"/>
      <c r="K142" s="492" t="s">
        <v>915</v>
      </c>
      <c r="L142" s="492" t="s">
        <v>924</v>
      </c>
      <c r="M142" s="492" t="s">
        <v>925</v>
      </c>
      <c r="N142" s="492" t="s">
        <v>941</v>
      </c>
      <c r="O142" s="492" t="s">
        <v>942</v>
      </c>
      <c r="P142" s="492" t="s">
        <v>943</v>
      </c>
    </row>
    <row r="143" spans="2:16" x14ac:dyDescent="0.25">
      <c r="B143" s="918" t="s">
        <v>916</v>
      </c>
      <c r="C143" s="919"/>
      <c r="D143" s="919"/>
      <c r="E143" s="919"/>
      <c r="F143" s="919"/>
      <c r="G143" s="919"/>
      <c r="H143" s="919"/>
      <c r="I143" s="919"/>
      <c r="J143" s="920"/>
      <c r="K143" s="478"/>
      <c r="L143" s="478"/>
      <c r="M143" s="478"/>
      <c r="N143" s="478"/>
      <c r="O143" s="478"/>
      <c r="P143" s="478"/>
    </row>
    <row r="144" spans="2:16" x14ac:dyDescent="0.25">
      <c r="B144" s="918" t="s">
        <v>917</v>
      </c>
      <c r="C144" s="919"/>
      <c r="D144" s="919"/>
      <c r="E144" s="919"/>
      <c r="F144" s="919"/>
      <c r="G144" s="919"/>
      <c r="H144" s="919"/>
      <c r="I144" s="919"/>
      <c r="J144" s="920"/>
      <c r="K144" s="479"/>
      <c r="L144" s="479"/>
      <c r="M144" s="479"/>
      <c r="N144" s="479"/>
      <c r="O144" s="479"/>
      <c r="P144" s="479"/>
    </row>
    <row r="145" spans="2:16" x14ac:dyDescent="0.25">
      <c r="B145" s="918" t="s">
        <v>918</v>
      </c>
      <c r="C145" s="919"/>
      <c r="D145" s="919"/>
      <c r="E145" s="919"/>
      <c r="F145" s="919"/>
      <c r="G145" s="919"/>
      <c r="H145" s="919"/>
      <c r="I145" s="919"/>
      <c r="J145" s="920"/>
      <c r="K145" s="480"/>
      <c r="L145" s="480"/>
      <c r="M145" s="480"/>
      <c r="N145" s="480"/>
      <c r="O145" s="480"/>
      <c r="P145" s="480"/>
    </row>
    <row r="146" spans="2:16" x14ac:dyDescent="0.25">
      <c r="B146" s="918" t="s">
        <v>919</v>
      </c>
      <c r="C146" s="919"/>
      <c r="D146" s="919"/>
      <c r="E146" s="919"/>
      <c r="F146" s="919"/>
      <c r="G146" s="919"/>
      <c r="H146" s="919"/>
      <c r="I146" s="919"/>
      <c r="J146" s="920"/>
      <c r="K146" s="480"/>
      <c r="L146" s="480"/>
      <c r="M146" s="480"/>
      <c r="N146" s="480"/>
      <c r="O146" s="480"/>
      <c r="P146" s="480"/>
    </row>
    <row r="147" spans="2:16" x14ac:dyDescent="0.25">
      <c r="B147" s="918" t="s">
        <v>920</v>
      </c>
      <c r="C147" s="919"/>
      <c r="D147" s="919"/>
      <c r="E147" s="919"/>
      <c r="F147" s="919"/>
      <c r="G147" s="919"/>
      <c r="H147" s="919"/>
      <c r="I147" s="919"/>
      <c r="J147" s="920"/>
      <c r="K147" s="478"/>
      <c r="L147" s="478"/>
      <c r="M147" s="478"/>
      <c r="N147" s="478"/>
      <c r="O147" s="478"/>
      <c r="P147" s="478"/>
    </row>
    <row r="148" spans="2:16" x14ac:dyDescent="0.25">
      <c r="B148" s="918" t="s">
        <v>921</v>
      </c>
      <c r="C148" s="919"/>
      <c r="D148" s="919"/>
      <c r="E148" s="919"/>
      <c r="F148" s="919"/>
      <c r="G148" s="919"/>
      <c r="H148" s="919"/>
      <c r="I148" s="919"/>
      <c r="J148" s="920"/>
      <c r="K148" s="481"/>
      <c r="L148" s="481"/>
      <c r="M148" s="481"/>
      <c r="N148" s="481"/>
      <c r="O148" s="481"/>
      <c r="P148" s="481"/>
    </row>
    <row r="149" spans="2:16" x14ac:dyDescent="0.25">
      <c r="B149" s="918" t="s">
        <v>922</v>
      </c>
      <c r="C149" s="919"/>
      <c r="D149" s="919"/>
      <c r="E149" s="919"/>
      <c r="F149" s="919"/>
      <c r="G149" s="919"/>
      <c r="H149" s="919"/>
      <c r="I149" s="919"/>
      <c r="J149" s="920"/>
      <c r="K149" s="482"/>
      <c r="L149" s="482"/>
      <c r="M149" s="482"/>
      <c r="N149" s="482"/>
      <c r="O149" s="482"/>
      <c r="P149" s="482"/>
    </row>
    <row r="150" spans="2:16" x14ac:dyDescent="0.25">
      <c r="B150" s="931" t="s">
        <v>923</v>
      </c>
      <c r="C150" s="932"/>
      <c r="D150" s="932"/>
      <c r="E150" s="932"/>
      <c r="F150" s="932"/>
      <c r="G150" s="932"/>
      <c r="H150" s="932"/>
      <c r="I150" s="932"/>
      <c r="J150" s="933"/>
      <c r="K150" s="474" t="s">
        <v>913</v>
      </c>
      <c r="L150" s="475"/>
      <c r="M150" s="475"/>
      <c r="N150" s="474" t="s">
        <v>913</v>
      </c>
      <c r="O150" s="475"/>
      <c r="P150" s="475"/>
    </row>
  </sheetData>
  <sheetProtection password="C9A4" sheet="1" objects="1" scenarios="1"/>
  <mergeCells count="149">
    <mergeCell ref="B107:J107"/>
    <mergeCell ref="B108:J108"/>
    <mergeCell ref="B65:J65"/>
    <mergeCell ref="B5:H5"/>
    <mergeCell ref="C6:H6"/>
    <mergeCell ref="C13:H13"/>
    <mergeCell ref="C14:H14"/>
    <mergeCell ref="C15:H15"/>
    <mergeCell ref="C16:J16"/>
    <mergeCell ref="C34:H34"/>
    <mergeCell ref="C35:H35"/>
    <mergeCell ref="C36:H36"/>
    <mergeCell ref="B38:J38"/>
    <mergeCell ref="B39:J39"/>
    <mergeCell ref="B18:J18"/>
    <mergeCell ref="B19:J19"/>
    <mergeCell ref="B20:J20"/>
    <mergeCell ref="B21:J21"/>
    <mergeCell ref="B22:J22"/>
    <mergeCell ref="B26:H26"/>
    <mergeCell ref="B23:J23"/>
    <mergeCell ref="C37:J37"/>
    <mergeCell ref="B24:J24"/>
    <mergeCell ref="C7:H7"/>
    <mergeCell ref="B125:J125"/>
    <mergeCell ref="C113:H113"/>
    <mergeCell ref="C114:H114"/>
    <mergeCell ref="B43:J43"/>
    <mergeCell ref="C27:H27"/>
    <mergeCell ref="C28:H28"/>
    <mergeCell ref="C29:H29"/>
    <mergeCell ref="C30:H30"/>
    <mergeCell ref="C31:H31"/>
    <mergeCell ref="C116:H116"/>
    <mergeCell ref="C117:H117"/>
    <mergeCell ref="C118:H118"/>
    <mergeCell ref="C33:H33"/>
    <mergeCell ref="B110:H110"/>
    <mergeCell ref="C111:H111"/>
    <mergeCell ref="C112:H112"/>
    <mergeCell ref="B101:J101"/>
    <mergeCell ref="B102:J102"/>
    <mergeCell ref="B103:J103"/>
    <mergeCell ref="B104:J104"/>
    <mergeCell ref="B109:J109"/>
    <mergeCell ref="B105:J105"/>
    <mergeCell ref="C90:H90"/>
    <mergeCell ref="C79:J79"/>
    <mergeCell ref="B88:J88"/>
    <mergeCell ref="B89:H89"/>
    <mergeCell ref="C48:H48"/>
    <mergeCell ref="C49:H49"/>
    <mergeCell ref="C50:H50"/>
    <mergeCell ref="C51:H51"/>
    <mergeCell ref="C52:H52"/>
    <mergeCell ref="B85:J85"/>
    <mergeCell ref="C76:H76"/>
    <mergeCell ref="C77:H77"/>
    <mergeCell ref="C78:H78"/>
    <mergeCell ref="B80:J80"/>
    <mergeCell ref="B68:H68"/>
    <mergeCell ref="B64:J64"/>
    <mergeCell ref="C73:H73"/>
    <mergeCell ref="C74:H74"/>
    <mergeCell ref="C75:H75"/>
    <mergeCell ref="B84:J84"/>
    <mergeCell ref="B63:J63"/>
    <mergeCell ref="B67:J67"/>
    <mergeCell ref="B2:J2"/>
    <mergeCell ref="B3:J3"/>
    <mergeCell ref="B4:J4"/>
    <mergeCell ref="B25:J25"/>
    <mergeCell ref="B46:J46"/>
    <mergeCell ref="B81:J81"/>
    <mergeCell ref="B82:J82"/>
    <mergeCell ref="B83:J83"/>
    <mergeCell ref="B87:J87"/>
    <mergeCell ref="B40:J40"/>
    <mergeCell ref="B41:J41"/>
    <mergeCell ref="B42:J42"/>
    <mergeCell ref="C8:H8"/>
    <mergeCell ref="C9:H9"/>
    <mergeCell ref="C10:H10"/>
    <mergeCell ref="C11:H11"/>
    <mergeCell ref="C12:H12"/>
    <mergeCell ref="B17:J17"/>
    <mergeCell ref="C32:H32"/>
    <mergeCell ref="B66:J66"/>
    <mergeCell ref="B59:J59"/>
    <mergeCell ref="B60:J60"/>
    <mergeCell ref="B61:J61"/>
    <mergeCell ref="B62:J62"/>
    <mergeCell ref="B44:J44"/>
    <mergeCell ref="B45:J45"/>
    <mergeCell ref="C58:J58"/>
    <mergeCell ref="C53:H53"/>
    <mergeCell ref="C54:H54"/>
    <mergeCell ref="C55:H55"/>
    <mergeCell ref="C56:H56"/>
    <mergeCell ref="C57:H57"/>
    <mergeCell ref="B47:H47"/>
    <mergeCell ref="C100:J100"/>
    <mergeCell ref="B149:J149"/>
    <mergeCell ref="C69:H69"/>
    <mergeCell ref="C70:H70"/>
    <mergeCell ref="C71:H71"/>
    <mergeCell ref="C72:H72"/>
    <mergeCell ref="B86:J86"/>
    <mergeCell ref="C91:H91"/>
    <mergeCell ref="C92:H92"/>
    <mergeCell ref="C142:J142"/>
    <mergeCell ref="C139:H139"/>
    <mergeCell ref="C140:H140"/>
    <mergeCell ref="C141:H141"/>
    <mergeCell ref="C137:H137"/>
    <mergeCell ref="C138:H138"/>
    <mergeCell ref="B126:J126"/>
    <mergeCell ref="C93:H93"/>
    <mergeCell ref="C94:H94"/>
    <mergeCell ref="C95:H95"/>
    <mergeCell ref="C96:H96"/>
    <mergeCell ref="C97:H97"/>
    <mergeCell ref="C98:H98"/>
    <mergeCell ref="C99:H99"/>
    <mergeCell ref="C121:J121"/>
    <mergeCell ref="B106:J106"/>
    <mergeCell ref="C115:H115"/>
    <mergeCell ref="B150:J150"/>
    <mergeCell ref="B143:J143"/>
    <mergeCell ref="B144:J144"/>
    <mergeCell ref="B145:J145"/>
    <mergeCell ref="B146:J146"/>
    <mergeCell ref="B147:J147"/>
    <mergeCell ref="B148:J148"/>
    <mergeCell ref="B130:J130"/>
    <mergeCell ref="C133:H133"/>
    <mergeCell ref="C136:H136"/>
    <mergeCell ref="C119:H119"/>
    <mergeCell ref="C120:H120"/>
    <mergeCell ref="B131:H131"/>
    <mergeCell ref="C132:H132"/>
    <mergeCell ref="B122:J122"/>
    <mergeCell ref="B123:J123"/>
    <mergeCell ref="B127:J127"/>
    <mergeCell ref="B128:J128"/>
    <mergeCell ref="B129:J129"/>
    <mergeCell ref="C134:H134"/>
    <mergeCell ref="C135:H135"/>
    <mergeCell ref="B124:J124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1FB5C-7650-4E0D-9379-3B4391A8A5D4}">
  <sheetPr codeName="Plan21">
    <tabColor theme="8" tint="-0.499984740745262"/>
  </sheetPr>
  <dimension ref="B2:N96"/>
  <sheetViews>
    <sheetView showGridLines="0" zoomScale="80" zoomScaleNormal="80" workbookViewId="0">
      <pane ySplit="4" topLeftCell="A5" activePane="bottomLeft" state="frozen"/>
      <selection activeCell="H20" sqref="H20"/>
      <selection pane="bottomLeft" activeCell="M7" sqref="M7"/>
    </sheetView>
  </sheetViews>
  <sheetFormatPr defaultRowHeight="15" x14ac:dyDescent="0.25"/>
  <cols>
    <col min="1" max="2" width="3.5703125" style="369" customWidth="1"/>
    <col min="3" max="8" width="9.140625" style="369"/>
    <col min="9" max="9" width="12.5703125" style="369" customWidth="1"/>
    <col min="10" max="10" width="13.5703125" style="369" bestFit="1" customWidth="1"/>
    <col min="11" max="11" width="15.5703125" style="369" customWidth="1"/>
    <col min="12" max="12" width="15.85546875" style="369" bestFit="1" customWidth="1"/>
    <col min="13" max="13" width="14.5703125" style="369" customWidth="1"/>
    <col min="14" max="14" width="15.5703125" style="369" customWidth="1"/>
    <col min="15" max="16384" width="9.140625" style="369"/>
  </cols>
  <sheetData>
    <row r="2" spans="2:14" ht="22.5" customHeight="1" x14ac:dyDescent="0.25">
      <c r="B2" s="974" t="s">
        <v>930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7"/>
    </row>
    <row r="3" spans="2:14" x14ac:dyDescent="0.25">
      <c r="B3" s="988" t="s">
        <v>800</v>
      </c>
      <c r="C3" s="989"/>
      <c r="D3" s="989"/>
      <c r="E3" s="989"/>
      <c r="F3" s="989"/>
      <c r="G3" s="989"/>
      <c r="H3" s="989"/>
      <c r="I3" s="989"/>
      <c r="J3" s="989"/>
      <c r="K3" s="990"/>
      <c r="L3" s="988" t="s">
        <v>213</v>
      </c>
      <c r="M3" s="989"/>
      <c r="N3" s="990"/>
    </row>
    <row r="4" spans="2:14" x14ac:dyDescent="0.25">
      <c r="B4" s="991"/>
      <c r="C4" s="992"/>
      <c r="D4" s="992"/>
      <c r="E4" s="992"/>
      <c r="F4" s="992"/>
      <c r="G4" s="992"/>
      <c r="H4" s="992"/>
      <c r="I4" s="992"/>
      <c r="J4" s="992"/>
      <c r="K4" s="993"/>
      <c r="L4" s="309" t="s">
        <v>795</v>
      </c>
      <c r="M4" s="309" t="s">
        <v>239</v>
      </c>
      <c r="N4" s="310" t="s">
        <v>240</v>
      </c>
    </row>
    <row r="5" spans="2:14" x14ac:dyDescent="0.25">
      <c r="B5" s="967" t="s">
        <v>678</v>
      </c>
      <c r="C5" s="968"/>
      <c r="D5" s="968"/>
      <c r="E5" s="968"/>
      <c r="F5" s="968"/>
      <c r="G5" s="968"/>
      <c r="H5" s="968"/>
      <c r="I5" s="968"/>
      <c r="J5" s="968"/>
      <c r="K5" s="968"/>
      <c r="L5" s="968"/>
      <c r="M5" s="968"/>
      <c r="N5" s="979"/>
    </row>
    <row r="6" spans="2:14" x14ac:dyDescent="0.25">
      <c r="B6" s="969" t="s">
        <v>234</v>
      </c>
      <c r="C6" s="970"/>
      <c r="D6" s="970"/>
      <c r="E6" s="970"/>
      <c r="F6" s="970"/>
      <c r="G6" s="970"/>
      <c r="H6" s="971"/>
      <c r="I6" s="120" t="s">
        <v>16</v>
      </c>
      <c r="J6" s="120" t="s">
        <v>238</v>
      </c>
      <c r="K6" s="120" t="s">
        <v>0</v>
      </c>
      <c r="L6" s="309" t="s">
        <v>795</v>
      </c>
      <c r="M6" s="309" t="s">
        <v>239</v>
      </c>
      <c r="N6" s="310" t="s">
        <v>240</v>
      </c>
    </row>
    <row r="7" spans="2:14" x14ac:dyDescent="0.25">
      <c r="B7" s="122">
        <v>1</v>
      </c>
      <c r="C7" s="983" t="str">
        <f>IF(ISBLANK('Descarte (ORÇ)'!C6)," ",'Descarte (ORÇ)'!C6)</f>
        <v xml:space="preserve"> </v>
      </c>
      <c r="D7" s="983"/>
      <c r="E7" s="983"/>
      <c r="F7" s="983"/>
      <c r="G7" s="983"/>
      <c r="H7" s="984"/>
      <c r="I7" s="483">
        <f>'Descarte (ORÇ)'!I6</f>
        <v>0</v>
      </c>
      <c r="J7" s="123">
        <f>'Descarte (ORÇ)'!J6</f>
        <v>0</v>
      </c>
      <c r="K7" s="123">
        <f>I7*J7</f>
        <v>0</v>
      </c>
      <c r="L7" s="125">
        <f>K7-M7-N7</f>
        <v>0</v>
      </c>
      <c r="M7" s="124"/>
      <c r="N7" s="124"/>
    </row>
    <row r="8" spans="2:14" x14ac:dyDescent="0.25">
      <c r="B8" s="122">
        <v>2</v>
      </c>
      <c r="C8" s="983" t="str">
        <f>IF(ISBLANK('Descarte (ORÇ)'!C7)," ",'Descarte (ORÇ)'!C7)</f>
        <v xml:space="preserve"> </v>
      </c>
      <c r="D8" s="983"/>
      <c r="E8" s="983"/>
      <c r="F8" s="983"/>
      <c r="G8" s="983"/>
      <c r="H8" s="984"/>
      <c r="I8" s="483">
        <f>'Descarte (ORÇ)'!I7</f>
        <v>0</v>
      </c>
      <c r="J8" s="123">
        <f>'Descarte (ORÇ)'!J7</f>
        <v>0</v>
      </c>
      <c r="K8" s="123">
        <f t="shared" ref="K8:K16" si="0">I8*J8</f>
        <v>0</v>
      </c>
      <c r="L8" s="125">
        <f t="shared" ref="L8:L16" si="1">K8-M8-N8</f>
        <v>0</v>
      </c>
      <c r="M8" s="621"/>
      <c r="N8" s="124"/>
    </row>
    <row r="9" spans="2:14" x14ac:dyDescent="0.25">
      <c r="B9" s="122">
        <v>3</v>
      </c>
      <c r="C9" s="983" t="str">
        <f>IF(ISBLANK('Descarte (ORÇ)'!C8)," ",'Descarte (ORÇ)'!C8)</f>
        <v xml:space="preserve"> </v>
      </c>
      <c r="D9" s="983"/>
      <c r="E9" s="983"/>
      <c r="F9" s="983"/>
      <c r="G9" s="983"/>
      <c r="H9" s="984"/>
      <c r="I9" s="483">
        <f>'Descarte (ORÇ)'!I8</f>
        <v>0</v>
      </c>
      <c r="J9" s="123">
        <f>'Descarte (ORÇ)'!J8</f>
        <v>0</v>
      </c>
      <c r="K9" s="123">
        <f t="shared" si="0"/>
        <v>0</v>
      </c>
      <c r="L9" s="125">
        <f t="shared" si="1"/>
        <v>0</v>
      </c>
      <c r="M9" s="124"/>
      <c r="N9" s="124"/>
    </row>
    <row r="10" spans="2:14" x14ac:dyDescent="0.25">
      <c r="B10" s="122">
        <v>4</v>
      </c>
      <c r="C10" s="983" t="str">
        <f>IF(ISBLANK('Descarte (ORÇ)'!C9)," ",'Descarte (ORÇ)'!C9)</f>
        <v xml:space="preserve"> </v>
      </c>
      <c r="D10" s="983"/>
      <c r="E10" s="983"/>
      <c r="F10" s="983"/>
      <c r="G10" s="983"/>
      <c r="H10" s="984"/>
      <c r="I10" s="483">
        <f>'Descarte (ORÇ)'!I9</f>
        <v>0</v>
      </c>
      <c r="J10" s="123">
        <f>'Descarte (ORÇ)'!J9</f>
        <v>0</v>
      </c>
      <c r="K10" s="123">
        <f t="shared" si="0"/>
        <v>0</v>
      </c>
      <c r="L10" s="125">
        <f t="shared" si="1"/>
        <v>0</v>
      </c>
      <c r="M10" s="124"/>
      <c r="N10" s="124"/>
    </row>
    <row r="11" spans="2:14" x14ac:dyDescent="0.25">
      <c r="B11" s="122">
        <v>5</v>
      </c>
      <c r="C11" s="983" t="str">
        <f>IF(ISBLANK('Descarte (ORÇ)'!C10)," ",'Descarte (ORÇ)'!C10)</f>
        <v xml:space="preserve"> </v>
      </c>
      <c r="D11" s="983"/>
      <c r="E11" s="983"/>
      <c r="F11" s="983"/>
      <c r="G11" s="983"/>
      <c r="H11" s="984"/>
      <c r="I11" s="483">
        <f>'Descarte (ORÇ)'!I10</f>
        <v>0</v>
      </c>
      <c r="J11" s="123">
        <f>'Descarte (ORÇ)'!J10</f>
        <v>0</v>
      </c>
      <c r="K11" s="123">
        <f t="shared" si="0"/>
        <v>0</v>
      </c>
      <c r="L11" s="125">
        <f t="shared" si="1"/>
        <v>0</v>
      </c>
      <c r="M11" s="124"/>
      <c r="N11" s="124"/>
    </row>
    <row r="12" spans="2:14" x14ac:dyDescent="0.25">
      <c r="B12" s="122">
        <v>6</v>
      </c>
      <c r="C12" s="983" t="str">
        <f>IF(ISBLANK('Descarte (ORÇ)'!C11)," ",'Descarte (ORÇ)'!C11)</f>
        <v xml:space="preserve"> </v>
      </c>
      <c r="D12" s="983"/>
      <c r="E12" s="983"/>
      <c r="F12" s="983"/>
      <c r="G12" s="983"/>
      <c r="H12" s="984"/>
      <c r="I12" s="483">
        <f>'Descarte (ORÇ)'!I11</f>
        <v>0</v>
      </c>
      <c r="J12" s="123">
        <f>'Descarte (ORÇ)'!J11</f>
        <v>0</v>
      </c>
      <c r="K12" s="123">
        <f t="shared" si="0"/>
        <v>0</v>
      </c>
      <c r="L12" s="125">
        <f t="shared" si="1"/>
        <v>0</v>
      </c>
      <c r="M12" s="124"/>
      <c r="N12" s="124"/>
    </row>
    <row r="13" spans="2:14" x14ac:dyDescent="0.25">
      <c r="B13" s="122">
        <v>7</v>
      </c>
      <c r="C13" s="983" t="str">
        <f>IF(ISBLANK('Descarte (ORÇ)'!C12)," ",'Descarte (ORÇ)'!C12)</f>
        <v xml:space="preserve"> </v>
      </c>
      <c r="D13" s="983"/>
      <c r="E13" s="983"/>
      <c r="F13" s="983"/>
      <c r="G13" s="983"/>
      <c r="H13" s="984"/>
      <c r="I13" s="483">
        <f>'Descarte (ORÇ)'!I12</f>
        <v>0</v>
      </c>
      <c r="J13" s="123">
        <f>'Descarte (ORÇ)'!J12</f>
        <v>0</v>
      </c>
      <c r="K13" s="123">
        <f t="shared" si="0"/>
        <v>0</v>
      </c>
      <c r="L13" s="125">
        <f t="shared" si="1"/>
        <v>0</v>
      </c>
      <c r="M13" s="124"/>
      <c r="N13" s="124"/>
    </row>
    <row r="14" spans="2:14" x14ac:dyDescent="0.25">
      <c r="B14" s="122">
        <v>8</v>
      </c>
      <c r="C14" s="983" t="str">
        <f>IF(ISBLANK('Descarte (ORÇ)'!C13)," ",'Descarte (ORÇ)'!C13)</f>
        <v xml:space="preserve"> </v>
      </c>
      <c r="D14" s="983"/>
      <c r="E14" s="983"/>
      <c r="F14" s="983"/>
      <c r="G14" s="983"/>
      <c r="H14" s="984"/>
      <c r="I14" s="483">
        <f>'Descarte (ORÇ)'!I13</f>
        <v>0</v>
      </c>
      <c r="J14" s="123">
        <f>'Descarte (ORÇ)'!J13</f>
        <v>0</v>
      </c>
      <c r="K14" s="123">
        <f t="shared" si="0"/>
        <v>0</v>
      </c>
      <c r="L14" s="125">
        <f t="shared" si="1"/>
        <v>0</v>
      </c>
      <c r="M14" s="124"/>
      <c r="N14" s="124"/>
    </row>
    <row r="15" spans="2:14" x14ac:dyDescent="0.25">
      <c r="B15" s="122">
        <v>9</v>
      </c>
      <c r="C15" s="983" t="str">
        <f>IF(ISBLANK('Descarte (ORÇ)'!C14)," ",'Descarte (ORÇ)'!C14)</f>
        <v xml:space="preserve"> </v>
      </c>
      <c r="D15" s="983"/>
      <c r="E15" s="983"/>
      <c r="F15" s="983"/>
      <c r="G15" s="983"/>
      <c r="H15" s="984"/>
      <c r="I15" s="483">
        <f>'Descarte (ORÇ)'!I14</f>
        <v>0</v>
      </c>
      <c r="J15" s="123">
        <f>'Descarte (ORÇ)'!J14</f>
        <v>0</v>
      </c>
      <c r="K15" s="123">
        <f t="shared" si="0"/>
        <v>0</v>
      </c>
      <c r="L15" s="125">
        <f t="shared" si="1"/>
        <v>0</v>
      </c>
      <c r="M15" s="124"/>
      <c r="N15" s="124"/>
    </row>
    <row r="16" spans="2:14" x14ac:dyDescent="0.25">
      <c r="B16" s="122">
        <v>10</v>
      </c>
      <c r="C16" s="983" t="str">
        <f>IF(ISBLANK('Descarte (ORÇ)'!C15)," ",'Descarte (ORÇ)'!C15)</f>
        <v xml:space="preserve"> </v>
      </c>
      <c r="D16" s="983"/>
      <c r="E16" s="983"/>
      <c r="F16" s="983"/>
      <c r="G16" s="983"/>
      <c r="H16" s="984"/>
      <c r="I16" s="483">
        <f>'Descarte (ORÇ)'!I15</f>
        <v>0</v>
      </c>
      <c r="J16" s="123">
        <f>'Descarte (ORÇ)'!J15</f>
        <v>0</v>
      </c>
      <c r="K16" s="123">
        <f t="shared" si="0"/>
        <v>0</v>
      </c>
      <c r="L16" s="125">
        <f t="shared" si="1"/>
        <v>0</v>
      </c>
      <c r="M16" s="124"/>
      <c r="N16" s="124"/>
    </row>
    <row r="17" spans="2:14" x14ac:dyDescent="0.25">
      <c r="B17" s="126"/>
      <c r="C17" s="985" t="s">
        <v>260</v>
      </c>
      <c r="D17" s="985"/>
      <c r="E17" s="985"/>
      <c r="F17" s="985"/>
      <c r="G17" s="985"/>
      <c r="H17" s="985"/>
      <c r="I17" s="985"/>
      <c r="J17" s="986"/>
      <c r="K17" s="127">
        <f>SUM(K7:K16)</f>
        <v>0</v>
      </c>
      <c r="L17" s="128">
        <f>SUM(L7:L16)</f>
        <v>0</v>
      </c>
      <c r="M17" s="128">
        <f>SUM(M7:M16)</f>
        <v>0</v>
      </c>
      <c r="N17" s="128">
        <f>SUM(N7:N16)</f>
        <v>0</v>
      </c>
    </row>
    <row r="18" spans="2:14" x14ac:dyDescent="0.25">
      <c r="B18" s="967" t="s">
        <v>680</v>
      </c>
      <c r="C18" s="968"/>
      <c r="D18" s="968"/>
      <c r="E18" s="968"/>
      <c r="F18" s="968"/>
      <c r="G18" s="968"/>
      <c r="H18" s="968"/>
      <c r="I18" s="968"/>
      <c r="J18" s="968"/>
      <c r="K18" s="968"/>
      <c r="L18" s="968"/>
      <c r="M18" s="968"/>
      <c r="N18" s="979"/>
    </row>
    <row r="19" spans="2:14" x14ac:dyDescent="0.25">
      <c r="B19" s="969" t="s">
        <v>234</v>
      </c>
      <c r="C19" s="970"/>
      <c r="D19" s="970"/>
      <c r="E19" s="970"/>
      <c r="F19" s="970"/>
      <c r="G19" s="970"/>
      <c r="H19" s="971"/>
      <c r="I19" s="120" t="s">
        <v>16</v>
      </c>
      <c r="J19" s="120" t="s">
        <v>238</v>
      </c>
      <c r="K19" s="120" t="s">
        <v>0</v>
      </c>
      <c r="L19" s="309" t="s">
        <v>795</v>
      </c>
      <c r="M19" s="309" t="s">
        <v>239</v>
      </c>
      <c r="N19" s="310" t="s">
        <v>240</v>
      </c>
    </row>
    <row r="20" spans="2:14" x14ac:dyDescent="0.25">
      <c r="B20" s="122">
        <v>1</v>
      </c>
      <c r="C20" s="983" t="str">
        <f>IF(ISBLANK('Descarte (ORÇ)'!C27)," ",'Descarte (ORÇ)'!C27)</f>
        <v xml:space="preserve"> </v>
      </c>
      <c r="D20" s="983"/>
      <c r="E20" s="983"/>
      <c r="F20" s="983"/>
      <c r="G20" s="983"/>
      <c r="H20" s="984"/>
      <c r="I20" s="483">
        <f>'Descarte (ORÇ)'!I27</f>
        <v>0</v>
      </c>
      <c r="J20" s="123">
        <f>'Descarte (ORÇ)'!J27</f>
        <v>0</v>
      </c>
      <c r="K20" s="123">
        <f t="shared" ref="K20:K29" si="2">I20*J20</f>
        <v>0</v>
      </c>
      <c r="L20" s="125">
        <f t="shared" ref="L20:L29" si="3">K20-M20-N20</f>
        <v>0</v>
      </c>
      <c r="M20" s="124"/>
      <c r="N20" s="124"/>
    </row>
    <row r="21" spans="2:14" x14ac:dyDescent="0.25">
      <c r="B21" s="122">
        <v>2</v>
      </c>
      <c r="C21" s="983" t="str">
        <f>IF(ISBLANK('Descarte (ORÇ)'!C28)," ",'Descarte (ORÇ)'!C28)</f>
        <v xml:space="preserve"> </v>
      </c>
      <c r="D21" s="983"/>
      <c r="E21" s="983"/>
      <c r="F21" s="983"/>
      <c r="G21" s="983"/>
      <c r="H21" s="984"/>
      <c r="I21" s="483">
        <f>'Descarte (ORÇ)'!I28</f>
        <v>0</v>
      </c>
      <c r="J21" s="123">
        <f>'Descarte (ORÇ)'!J28</f>
        <v>0</v>
      </c>
      <c r="K21" s="123">
        <f t="shared" si="2"/>
        <v>0</v>
      </c>
      <c r="L21" s="125">
        <f t="shared" si="3"/>
        <v>0</v>
      </c>
      <c r="M21" s="124"/>
      <c r="N21" s="124"/>
    </row>
    <row r="22" spans="2:14" x14ac:dyDescent="0.25">
      <c r="B22" s="122">
        <v>3</v>
      </c>
      <c r="C22" s="983" t="str">
        <f>IF(ISBLANK('Descarte (ORÇ)'!C29)," ",'Descarte (ORÇ)'!C29)</f>
        <v xml:space="preserve"> </v>
      </c>
      <c r="D22" s="983"/>
      <c r="E22" s="983"/>
      <c r="F22" s="983"/>
      <c r="G22" s="983"/>
      <c r="H22" s="984"/>
      <c r="I22" s="483">
        <f>'Descarte (ORÇ)'!I29</f>
        <v>0</v>
      </c>
      <c r="J22" s="123">
        <f>'Descarte (ORÇ)'!J29</f>
        <v>0</v>
      </c>
      <c r="K22" s="123">
        <f t="shared" si="2"/>
        <v>0</v>
      </c>
      <c r="L22" s="125">
        <f t="shared" si="3"/>
        <v>0</v>
      </c>
      <c r="M22" s="124"/>
      <c r="N22" s="124"/>
    </row>
    <row r="23" spans="2:14" x14ac:dyDescent="0.25">
      <c r="B23" s="122">
        <v>4</v>
      </c>
      <c r="C23" s="983" t="str">
        <f>IF(ISBLANK('Descarte (ORÇ)'!C30)," ",'Descarte (ORÇ)'!C30)</f>
        <v xml:space="preserve"> </v>
      </c>
      <c r="D23" s="983"/>
      <c r="E23" s="983"/>
      <c r="F23" s="983"/>
      <c r="G23" s="983"/>
      <c r="H23" s="984"/>
      <c r="I23" s="483">
        <f>'Descarte (ORÇ)'!I30</f>
        <v>0</v>
      </c>
      <c r="J23" s="123">
        <f>'Descarte (ORÇ)'!J30</f>
        <v>0</v>
      </c>
      <c r="K23" s="123">
        <f t="shared" si="2"/>
        <v>0</v>
      </c>
      <c r="L23" s="125">
        <f t="shared" si="3"/>
        <v>0</v>
      </c>
      <c r="M23" s="124"/>
      <c r="N23" s="124"/>
    </row>
    <row r="24" spans="2:14" x14ac:dyDescent="0.25">
      <c r="B24" s="122">
        <v>5</v>
      </c>
      <c r="C24" s="983" t="str">
        <f>IF(ISBLANK('Descarte (ORÇ)'!C31)," ",'Descarte (ORÇ)'!C31)</f>
        <v xml:space="preserve"> </v>
      </c>
      <c r="D24" s="983"/>
      <c r="E24" s="983"/>
      <c r="F24" s="983"/>
      <c r="G24" s="983"/>
      <c r="H24" s="984"/>
      <c r="I24" s="483">
        <f>'Descarte (ORÇ)'!I31</f>
        <v>0</v>
      </c>
      <c r="J24" s="123">
        <f>'Descarte (ORÇ)'!J31</f>
        <v>0</v>
      </c>
      <c r="K24" s="123">
        <f t="shared" si="2"/>
        <v>0</v>
      </c>
      <c r="L24" s="125">
        <f t="shared" si="3"/>
        <v>0</v>
      </c>
      <c r="M24" s="124"/>
      <c r="N24" s="124"/>
    </row>
    <row r="25" spans="2:14" x14ac:dyDescent="0.25">
      <c r="B25" s="122">
        <v>6</v>
      </c>
      <c r="C25" s="983" t="str">
        <f>IF(ISBLANK('Descarte (ORÇ)'!C32)," ",'Descarte (ORÇ)'!C32)</f>
        <v xml:space="preserve"> </v>
      </c>
      <c r="D25" s="983"/>
      <c r="E25" s="983"/>
      <c r="F25" s="983"/>
      <c r="G25" s="983"/>
      <c r="H25" s="984"/>
      <c r="I25" s="483">
        <f>'Descarte (ORÇ)'!I32</f>
        <v>0</v>
      </c>
      <c r="J25" s="123">
        <f>'Descarte (ORÇ)'!J32</f>
        <v>0</v>
      </c>
      <c r="K25" s="123">
        <f t="shared" si="2"/>
        <v>0</v>
      </c>
      <c r="L25" s="125">
        <f t="shared" si="3"/>
        <v>0</v>
      </c>
      <c r="M25" s="124"/>
      <c r="N25" s="124"/>
    </row>
    <row r="26" spans="2:14" x14ac:dyDescent="0.25">
      <c r="B26" s="122">
        <v>7</v>
      </c>
      <c r="C26" s="983" t="str">
        <f>IF(ISBLANK('Descarte (ORÇ)'!C33)," ",'Descarte (ORÇ)'!C33)</f>
        <v xml:space="preserve"> </v>
      </c>
      <c r="D26" s="983"/>
      <c r="E26" s="983"/>
      <c r="F26" s="983"/>
      <c r="G26" s="983"/>
      <c r="H26" s="984"/>
      <c r="I26" s="483">
        <f>'Descarte (ORÇ)'!I33</f>
        <v>0</v>
      </c>
      <c r="J26" s="123">
        <f>'Descarte (ORÇ)'!J33</f>
        <v>0</v>
      </c>
      <c r="K26" s="123">
        <f t="shared" si="2"/>
        <v>0</v>
      </c>
      <c r="L26" s="125">
        <f t="shared" si="3"/>
        <v>0</v>
      </c>
      <c r="M26" s="124"/>
      <c r="N26" s="124"/>
    </row>
    <row r="27" spans="2:14" x14ac:dyDescent="0.25">
      <c r="B27" s="122">
        <v>8</v>
      </c>
      <c r="C27" s="983" t="str">
        <f>IF(ISBLANK('Descarte (ORÇ)'!C34)," ",'Descarte (ORÇ)'!C34)</f>
        <v xml:space="preserve"> </v>
      </c>
      <c r="D27" s="983"/>
      <c r="E27" s="983"/>
      <c r="F27" s="983"/>
      <c r="G27" s="983"/>
      <c r="H27" s="984"/>
      <c r="I27" s="483">
        <f>'Descarte (ORÇ)'!I34</f>
        <v>0</v>
      </c>
      <c r="J27" s="123">
        <f>'Descarte (ORÇ)'!J34</f>
        <v>0</v>
      </c>
      <c r="K27" s="123">
        <f t="shared" si="2"/>
        <v>0</v>
      </c>
      <c r="L27" s="125">
        <f t="shared" si="3"/>
        <v>0</v>
      </c>
      <c r="M27" s="124"/>
      <c r="N27" s="124"/>
    </row>
    <row r="28" spans="2:14" x14ac:dyDescent="0.25">
      <c r="B28" s="122">
        <v>9</v>
      </c>
      <c r="C28" s="983" t="str">
        <f>IF(ISBLANK('Descarte (ORÇ)'!C35)," ",'Descarte (ORÇ)'!C35)</f>
        <v xml:space="preserve"> </v>
      </c>
      <c r="D28" s="983"/>
      <c r="E28" s="983"/>
      <c r="F28" s="983"/>
      <c r="G28" s="983"/>
      <c r="H28" s="984"/>
      <c r="I28" s="483">
        <f>'Descarte (ORÇ)'!I35</f>
        <v>0</v>
      </c>
      <c r="J28" s="123">
        <f>'Descarte (ORÇ)'!J35</f>
        <v>0</v>
      </c>
      <c r="K28" s="123">
        <f t="shared" si="2"/>
        <v>0</v>
      </c>
      <c r="L28" s="125">
        <f t="shared" si="3"/>
        <v>0</v>
      </c>
      <c r="M28" s="124"/>
      <c r="N28" s="124"/>
    </row>
    <row r="29" spans="2:14" x14ac:dyDescent="0.25">
      <c r="B29" s="122">
        <v>10</v>
      </c>
      <c r="C29" s="983" t="str">
        <f>IF(ISBLANK('Descarte (ORÇ)'!C36)," ",'Descarte (ORÇ)'!C36)</f>
        <v xml:space="preserve"> </v>
      </c>
      <c r="D29" s="983"/>
      <c r="E29" s="983"/>
      <c r="F29" s="983"/>
      <c r="G29" s="983"/>
      <c r="H29" s="984"/>
      <c r="I29" s="483">
        <f>'Descarte (ORÇ)'!I36</f>
        <v>0</v>
      </c>
      <c r="J29" s="123">
        <f>'Descarte (ORÇ)'!J36</f>
        <v>0</v>
      </c>
      <c r="K29" s="123">
        <f t="shared" si="2"/>
        <v>0</v>
      </c>
      <c r="L29" s="125">
        <f t="shared" si="3"/>
        <v>0</v>
      </c>
      <c r="M29" s="124"/>
      <c r="N29" s="124"/>
    </row>
    <row r="30" spans="2:14" x14ac:dyDescent="0.25">
      <c r="B30" s="126"/>
      <c r="C30" s="985" t="s">
        <v>261</v>
      </c>
      <c r="D30" s="985"/>
      <c r="E30" s="985"/>
      <c r="F30" s="985"/>
      <c r="G30" s="985"/>
      <c r="H30" s="985"/>
      <c r="I30" s="985"/>
      <c r="J30" s="986"/>
      <c r="K30" s="127">
        <f>SUM(K20:K29)</f>
        <v>0</v>
      </c>
      <c r="L30" s="128">
        <f>SUM(L20:L29)</f>
        <v>0</v>
      </c>
      <c r="M30" s="128">
        <f>SUM(M20:M29)</f>
        <v>0</v>
      </c>
      <c r="N30" s="128">
        <f>SUM(N20:N29)</f>
        <v>0</v>
      </c>
    </row>
    <row r="31" spans="2:14" x14ac:dyDescent="0.25">
      <c r="B31" s="967" t="s">
        <v>681</v>
      </c>
      <c r="C31" s="968"/>
      <c r="D31" s="968"/>
      <c r="E31" s="968"/>
      <c r="F31" s="968"/>
      <c r="G31" s="968"/>
      <c r="H31" s="968"/>
      <c r="I31" s="968"/>
      <c r="J31" s="968"/>
      <c r="K31" s="968"/>
      <c r="L31" s="968"/>
      <c r="M31" s="968"/>
      <c r="N31" s="979"/>
    </row>
    <row r="32" spans="2:14" x14ac:dyDescent="0.25">
      <c r="B32" s="969" t="s">
        <v>234</v>
      </c>
      <c r="C32" s="970"/>
      <c r="D32" s="970"/>
      <c r="E32" s="970"/>
      <c r="F32" s="970"/>
      <c r="G32" s="970"/>
      <c r="H32" s="971"/>
      <c r="I32" s="120" t="s">
        <v>16</v>
      </c>
      <c r="J32" s="120" t="s">
        <v>238</v>
      </c>
      <c r="K32" s="120" t="s">
        <v>0</v>
      </c>
      <c r="L32" s="309" t="s">
        <v>795</v>
      </c>
      <c r="M32" s="309" t="s">
        <v>239</v>
      </c>
      <c r="N32" s="310" t="s">
        <v>240</v>
      </c>
    </row>
    <row r="33" spans="2:14" x14ac:dyDescent="0.25">
      <c r="B33" s="122">
        <v>1</v>
      </c>
      <c r="C33" s="983" t="str">
        <f>IF(ISBLANK('Descarte (ORÇ)'!C48)," ",'Descarte (ORÇ)'!C48)</f>
        <v xml:space="preserve"> </v>
      </c>
      <c r="D33" s="983"/>
      <c r="E33" s="983"/>
      <c r="F33" s="983"/>
      <c r="G33" s="983"/>
      <c r="H33" s="984"/>
      <c r="I33" s="483">
        <f>'Descarte (ORÇ)'!I48</f>
        <v>0</v>
      </c>
      <c r="J33" s="123">
        <f>'Descarte (ORÇ)'!J48</f>
        <v>0</v>
      </c>
      <c r="K33" s="123">
        <f t="shared" ref="K33:K42" si="4">I33*J33</f>
        <v>0</v>
      </c>
      <c r="L33" s="125">
        <f t="shared" ref="L33:L42" si="5">K33-M33-N33</f>
        <v>0</v>
      </c>
      <c r="M33" s="124"/>
      <c r="N33" s="124"/>
    </row>
    <row r="34" spans="2:14" x14ac:dyDescent="0.25">
      <c r="B34" s="122">
        <v>2</v>
      </c>
      <c r="C34" s="983" t="str">
        <f>IF(ISBLANK('Descarte (ORÇ)'!C49)," ",'Descarte (ORÇ)'!C49)</f>
        <v xml:space="preserve"> </v>
      </c>
      <c r="D34" s="983"/>
      <c r="E34" s="983"/>
      <c r="F34" s="983"/>
      <c r="G34" s="983"/>
      <c r="H34" s="984"/>
      <c r="I34" s="483">
        <f>'Descarte (ORÇ)'!I49</f>
        <v>0</v>
      </c>
      <c r="J34" s="123">
        <f>'Descarte (ORÇ)'!J49</f>
        <v>0</v>
      </c>
      <c r="K34" s="123">
        <f t="shared" si="4"/>
        <v>0</v>
      </c>
      <c r="L34" s="125">
        <f t="shared" si="5"/>
        <v>0</v>
      </c>
      <c r="M34" s="124"/>
      <c r="N34" s="124"/>
    </row>
    <row r="35" spans="2:14" x14ac:dyDescent="0.25">
      <c r="B35" s="122">
        <v>3</v>
      </c>
      <c r="C35" s="983" t="str">
        <f>IF(ISBLANK('Descarte (ORÇ)'!C50)," ",'Descarte (ORÇ)'!C50)</f>
        <v xml:space="preserve"> </v>
      </c>
      <c r="D35" s="983"/>
      <c r="E35" s="983"/>
      <c r="F35" s="983"/>
      <c r="G35" s="983"/>
      <c r="H35" s="984"/>
      <c r="I35" s="483">
        <f>'Descarte (ORÇ)'!I50</f>
        <v>0</v>
      </c>
      <c r="J35" s="123">
        <f>'Descarte (ORÇ)'!J50</f>
        <v>0</v>
      </c>
      <c r="K35" s="123">
        <f t="shared" si="4"/>
        <v>0</v>
      </c>
      <c r="L35" s="125">
        <f t="shared" si="5"/>
        <v>0</v>
      </c>
      <c r="M35" s="124"/>
      <c r="N35" s="124"/>
    </row>
    <row r="36" spans="2:14" x14ac:dyDescent="0.25">
      <c r="B36" s="122">
        <v>4</v>
      </c>
      <c r="C36" s="983" t="str">
        <f>IF(ISBLANK('Descarte (ORÇ)'!C51)," ",'Descarte (ORÇ)'!C51)</f>
        <v xml:space="preserve"> </v>
      </c>
      <c r="D36" s="983"/>
      <c r="E36" s="983"/>
      <c r="F36" s="983"/>
      <c r="G36" s="983"/>
      <c r="H36" s="984"/>
      <c r="I36" s="483">
        <f>'Descarte (ORÇ)'!I51</f>
        <v>0</v>
      </c>
      <c r="J36" s="123">
        <f>'Descarte (ORÇ)'!J51</f>
        <v>0</v>
      </c>
      <c r="K36" s="123">
        <f t="shared" si="4"/>
        <v>0</v>
      </c>
      <c r="L36" s="125">
        <f t="shared" si="5"/>
        <v>0</v>
      </c>
      <c r="M36" s="124"/>
      <c r="N36" s="124"/>
    </row>
    <row r="37" spans="2:14" x14ac:dyDescent="0.25">
      <c r="B37" s="122">
        <v>5</v>
      </c>
      <c r="C37" s="983" t="str">
        <f>IF(ISBLANK('Descarte (ORÇ)'!C52)," ",'Descarte (ORÇ)'!C52)</f>
        <v xml:space="preserve"> </v>
      </c>
      <c r="D37" s="983"/>
      <c r="E37" s="983"/>
      <c r="F37" s="983"/>
      <c r="G37" s="983"/>
      <c r="H37" s="984"/>
      <c r="I37" s="483">
        <f>'Descarte (ORÇ)'!I52</f>
        <v>0</v>
      </c>
      <c r="J37" s="123">
        <f>'Descarte (ORÇ)'!J52</f>
        <v>0</v>
      </c>
      <c r="K37" s="123">
        <f t="shared" si="4"/>
        <v>0</v>
      </c>
      <c r="L37" s="125">
        <f t="shared" si="5"/>
        <v>0</v>
      </c>
      <c r="M37" s="124"/>
      <c r="N37" s="124"/>
    </row>
    <row r="38" spans="2:14" x14ac:dyDescent="0.25">
      <c r="B38" s="122">
        <v>6</v>
      </c>
      <c r="C38" s="983" t="str">
        <f>IF(ISBLANK('Descarte (ORÇ)'!C53)," ",'Descarte (ORÇ)'!C53)</f>
        <v xml:space="preserve"> </v>
      </c>
      <c r="D38" s="983"/>
      <c r="E38" s="983"/>
      <c r="F38" s="983"/>
      <c r="G38" s="983"/>
      <c r="H38" s="984"/>
      <c r="I38" s="483">
        <f>'Descarte (ORÇ)'!I53</f>
        <v>0</v>
      </c>
      <c r="J38" s="123">
        <f>'Descarte (ORÇ)'!J53</f>
        <v>0</v>
      </c>
      <c r="K38" s="123">
        <f t="shared" si="4"/>
        <v>0</v>
      </c>
      <c r="L38" s="125">
        <f t="shared" si="5"/>
        <v>0</v>
      </c>
      <c r="M38" s="124"/>
      <c r="N38" s="124"/>
    </row>
    <row r="39" spans="2:14" x14ac:dyDescent="0.25">
      <c r="B39" s="122">
        <v>7</v>
      </c>
      <c r="C39" s="983" t="str">
        <f>IF(ISBLANK('Descarte (ORÇ)'!C54)," ",'Descarte (ORÇ)'!C54)</f>
        <v xml:space="preserve"> </v>
      </c>
      <c r="D39" s="983"/>
      <c r="E39" s="983"/>
      <c r="F39" s="983"/>
      <c r="G39" s="983"/>
      <c r="H39" s="984"/>
      <c r="I39" s="483">
        <f>'Descarte (ORÇ)'!I54</f>
        <v>0</v>
      </c>
      <c r="J39" s="123">
        <f>'Descarte (ORÇ)'!J54</f>
        <v>0</v>
      </c>
      <c r="K39" s="123">
        <f t="shared" si="4"/>
        <v>0</v>
      </c>
      <c r="L39" s="125">
        <f t="shared" si="5"/>
        <v>0</v>
      </c>
      <c r="M39" s="124"/>
      <c r="N39" s="124"/>
    </row>
    <row r="40" spans="2:14" x14ac:dyDescent="0.25">
      <c r="B40" s="122">
        <v>8</v>
      </c>
      <c r="C40" s="983" t="str">
        <f>IF(ISBLANK('Descarte (ORÇ)'!C55)," ",'Descarte (ORÇ)'!C55)</f>
        <v xml:space="preserve"> </v>
      </c>
      <c r="D40" s="983"/>
      <c r="E40" s="983"/>
      <c r="F40" s="983"/>
      <c r="G40" s="983"/>
      <c r="H40" s="984"/>
      <c r="I40" s="483">
        <f>'Descarte (ORÇ)'!I55</f>
        <v>0</v>
      </c>
      <c r="J40" s="123">
        <f>'Descarte (ORÇ)'!J55</f>
        <v>0</v>
      </c>
      <c r="K40" s="123">
        <f t="shared" si="4"/>
        <v>0</v>
      </c>
      <c r="L40" s="125">
        <f t="shared" si="5"/>
        <v>0</v>
      </c>
      <c r="M40" s="124"/>
      <c r="N40" s="124"/>
    </row>
    <row r="41" spans="2:14" x14ac:dyDescent="0.25">
      <c r="B41" s="122">
        <v>9</v>
      </c>
      <c r="C41" s="983" t="str">
        <f>IF(ISBLANK('Descarte (ORÇ)'!C56)," ",'Descarte (ORÇ)'!C56)</f>
        <v xml:space="preserve"> </v>
      </c>
      <c r="D41" s="983"/>
      <c r="E41" s="983"/>
      <c r="F41" s="983"/>
      <c r="G41" s="983"/>
      <c r="H41" s="984"/>
      <c r="I41" s="483">
        <f>'Descarte (ORÇ)'!I56</f>
        <v>0</v>
      </c>
      <c r="J41" s="123">
        <f>'Descarte (ORÇ)'!J56</f>
        <v>0</v>
      </c>
      <c r="K41" s="123">
        <f t="shared" si="4"/>
        <v>0</v>
      </c>
      <c r="L41" s="125">
        <f t="shared" si="5"/>
        <v>0</v>
      </c>
      <c r="M41" s="124"/>
      <c r="N41" s="124"/>
    </row>
    <row r="42" spans="2:14" x14ac:dyDescent="0.25">
      <c r="B42" s="122">
        <v>10</v>
      </c>
      <c r="C42" s="983" t="str">
        <f>IF(ISBLANK('Descarte (ORÇ)'!C57)," ",'Descarte (ORÇ)'!C57)</f>
        <v xml:space="preserve"> </v>
      </c>
      <c r="D42" s="983"/>
      <c r="E42" s="983"/>
      <c r="F42" s="983"/>
      <c r="G42" s="983"/>
      <c r="H42" s="984"/>
      <c r="I42" s="483">
        <f>'Descarte (ORÇ)'!I57</f>
        <v>0</v>
      </c>
      <c r="J42" s="123">
        <f>'Descarte (ORÇ)'!J57</f>
        <v>0</v>
      </c>
      <c r="K42" s="123">
        <f t="shared" si="4"/>
        <v>0</v>
      </c>
      <c r="L42" s="125">
        <f t="shared" si="5"/>
        <v>0</v>
      </c>
      <c r="M42" s="124"/>
      <c r="N42" s="124"/>
    </row>
    <row r="43" spans="2:14" x14ac:dyDescent="0.25">
      <c r="B43" s="126"/>
      <c r="C43" s="985" t="s">
        <v>689</v>
      </c>
      <c r="D43" s="985"/>
      <c r="E43" s="985"/>
      <c r="F43" s="985"/>
      <c r="G43" s="985"/>
      <c r="H43" s="985"/>
      <c r="I43" s="985"/>
      <c r="J43" s="986"/>
      <c r="K43" s="127">
        <f>SUM(K33:K42)</f>
        <v>0</v>
      </c>
      <c r="L43" s="128">
        <f>SUM(L33:L42)</f>
        <v>0</v>
      </c>
      <c r="M43" s="128">
        <f>SUM(M33:M42)</f>
        <v>0</v>
      </c>
      <c r="N43" s="128">
        <f>SUM(N33:N42)</f>
        <v>0</v>
      </c>
    </row>
    <row r="44" spans="2:14" x14ac:dyDescent="0.25">
      <c r="B44" s="967" t="s">
        <v>682</v>
      </c>
      <c r="C44" s="968"/>
      <c r="D44" s="968"/>
      <c r="E44" s="968"/>
      <c r="F44" s="968"/>
      <c r="G44" s="968"/>
      <c r="H44" s="968"/>
      <c r="I44" s="968"/>
      <c r="J44" s="968"/>
      <c r="K44" s="968"/>
      <c r="L44" s="968"/>
      <c r="M44" s="968"/>
      <c r="N44" s="979"/>
    </row>
    <row r="45" spans="2:14" x14ac:dyDescent="0.25">
      <c r="B45" s="969" t="s">
        <v>234</v>
      </c>
      <c r="C45" s="970"/>
      <c r="D45" s="970"/>
      <c r="E45" s="970"/>
      <c r="F45" s="970"/>
      <c r="G45" s="970"/>
      <c r="H45" s="971"/>
      <c r="I45" s="120" t="s">
        <v>16</v>
      </c>
      <c r="J45" s="120" t="s">
        <v>238</v>
      </c>
      <c r="K45" s="120" t="s">
        <v>0</v>
      </c>
      <c r="L45" s="309" t="s">
        <v>795</v>
      </c>
      <c r="M45" s="309" t="s">
        <v>239</v>
      </c>
      <c r="N45" s="310" t="s">
        <v>240</v>
      </c>
    </row>
    <row r="46" spans="2:14" x14ac:dyDescent="0.25">
      <c r="B46" s="122">
        <v>1</v>
      </c>
      <c r="C46" s="983" t="str">
        <f>IF(ISBLANK('Descarte (ORÇ)'!C69)," ",'Descarte (ORÇ)'!C69)</f>
        <v xml:space="preserve"> </v>
      </c>
      <c r="D46" s="983"/>
      <c r="E46" s="983"/>
      <c r="F46" s="983"/>
      <c r="G46" s="983"/>
      <c r="H46" s="984"/>
      <c r="I46" s="483">
        <f>'Descarte (ORÇ)'!I69</f>
        <v>0</v>
      </c>
      <c r="J46" s="123">
        <f>'Descarte (ORÇ)'!J69</f>
        <v>0</v>
      </c>
      <c r="K46" s="123">
        <f t="shared" ref="K46:K55" si="6">I46*J46</f>
        <v>0</v>
      </c>
      <c r="L46" s="125">
        <f t="shared" ref="L46:L55" si="7">K46-M46-N46</f>
        <v>0</v>
      </c>
      <c r="M46" s="124"/>
      <c r="N46" s="124"/>
    </row>
    <row r="47" spans="2:14" x14ac:dyDescent="0.25">
      <c r="B47" s="122">
        <v>2</v>
      </c>
      <c r="C47" s="983" t="str">
        <f>IF(ISBLANK('Descarte (ORÇ)'!C70)," ",'Descarte (ORÇ)'!C70)</f>
        <v xml:space="preserve"> </v>
      </c>
      <c r="D47" s="983"/>
      <c r="E47" s="983"/>
      <c r="F47" s="983"/>
      <c r="G47" s="983"/>
      <c r="H47" s="984"/>
      <c r="I47" s="483">
        <f>'Descarte (ORÇ)'!I70</f>
        <v>0</v>
      </c>
      <c r="J47" s="123">
        <f>'Descarte (ORÇ)'!J70</f>
        <v>0</v>
      </c>
      <c r="K47" s="123">
        <f t="shared" si="6"/>
        <v>0</v>
      </c>
      <c r="L47" s="125">
        <f t="shared" si="7"/>
        <v>0</v>
      </c>
      <c r="M47" s="124"/>
      <c r="N47" s="124"/>
    </row>
    <row r="48" spans="2:14" x14ac:dyDescent="0.25">
      <c r="B48" s="122">
        <v>3</v>
      </c>
      <c r="C48" s="983" t="str">
        <f>IF(ISBLANK('Descarte (ORÇ)'!C71)," ",'Descarte (ORÇ)'!C71)</f>
        <v xml:space="preserve"> </v>
      </c>
      <c r="D48" s="983"/>
      <c r="E48" s="983"/>
      <c r="F48" s="983"/>
      <c r="G48" s="983"/>
      <c r="H48" s="984"/>
      <c r="I48" s="483">
        <f>'Descarte (ORÇ)'!I71</f>
        <v>0</v>
      </c>
      <c r="J48" s="123">
        <f>'Descarte (ORÇ)'!J71</f>
        <v>0</v>
      </c>
      <c r="K48" s="123">
        <f t="shared" si="6"/>
        <v>0</v>
      </c>
      <c r="L48" s="125">
        <f t="shared" si="7"/>
        <v>0</v>
      </c>
      <c r="M48" s="124"/>
      <c r="N48" s="124"/>
    </row>
    <row r="49" spans="2:14" x14ac:dyDescent="0.25">
      <c r="B49" s="122">
        <v>4</v>
      </c>
      <c r="C49" s="983" t="str">
        <f>IF(ISBLANK('Descarte (ORÇ)'!C72)," ",'Descarte (ORÇ)'!C72)</f>
        <v xml:space="preserve"> </v>
      </c>
      <c r="D49" s="983"/>
      <c r="E49" s="983"/>
      <c r="F49" s="983"/>
      <c r="G49" s="983"/>
      <c r="H49" s="984"/>
      <c r="I49" s="483">
        <f>'Descarte (ORÇ)'!I72</f>
        <v>0</v>
      </c>
      <c r="J49" s="123">
        <f>'Descarte (ORÇ)'!J72</f>
        <v>0</v>
      </c>
      <c r="K49" s="123">
        <f t="shared" si="6"/>
        <v>0</v>
      </c>
      <c r="L49" s="125">
        <f t="shared" si="7"/>
        <v>0</v>
      </c>
      <c r="M49" s="124"/>
      <c r="N49" s="124"/>
    </row>
    <row r="50" spans="2:14" x14ac:dyDescent="0.25">
      <c r="B50" s="122">
        <v>5</v>
      </c>
      <c r="C50" s="983" t="str">
        <f>IF(ISBLANK('Descarte (ORÇ)'!C73)," ",'Descarte (ORÇ)'!C73)</f>
        <v xml:space="preserve"> </v>
      </c>
      <c r="D50" s="983"/>
      <c r="E50" s="983"/>
      <c r="F50" s="983"/>
      <c r="G50" s="983"/>
      <c r="H50" s="984"/>
      <c r="I50" s="483">
        <f>'Descarte (ORÇ)'!I73</f>
        <v>0</v>
      </c>
      <c r="J50" s="123">
        <f>'Descarte (ORÇ)'!J73</f>
        <v>0</v>
      </c>
      <c r="K50" s="123">
        <f t="shared" si="6"/>
        <v>0</v>
      </c>
      <c r="L50" s="125">
        <f t="shared" si="7"/>
        <v>0</v>
      </c>
      <c r="M50" s="124"/>
      <c r="N50" s="124"/>
    </row>
    <row r="51" spans="2:14" x14ac:dyDescent="0.25">
      <c r="B51" s="122">
        <v>6</v>
      </c>
      <c r="C51" s="983" t="str">
        <f>IF(ISBLANK('Descarte (ORÇ)'!C74)," ",'Descarte (ORÇ)'!C74)</f>
        <v xml:space="preserve"> </v>
      </c>
      <c r="D51" s="983"/>
      <c r="E51" s="983"/>
      <c r="F51" s="983"/>
      <c r="G51" s="983"/>
      <c r="H51" s="984"/>
      <c r="I51" s="483">
        <f>'Descarte (ORÇ)'!I74</f>
        <v>0</v>
      </c>
      <c r="J51" s="123">
        <f>'Descarte (ORÇ)'!J74</f>
        <v>0</v>
      </c>
      <c r="K51" s="123">
        <f t="shared" si="6"/>
        <v>0</v>
      </c>
      <c r="L51" s="125">
        <f t="shared" si="7"/>
        <v>0</v>
      </c>
      <c r="M51" s="621"/>
      <c r="N51" s="621"/>
    </row>
    <row r="52" spans="2:14" x14ac:dyDescent="0.25">
      <c r="B52" s="122">
        <v>7</v>
      </c>
      <c r="C52" s="983" t="str">
        <f>IF(ISBLANK('Descarte (ORÇ)'!C75)," ",'Descarte (ORÇ)'!C75)</f>
        <v xml:space="preserve"> </v>
      </c>
      <c r="D52" s="983"/>
      <c r="E52" s="983"/>
      <c r="F52" s="983"/>
      <c r="G52" s="983"/>
      <c r="H52" s="984"/>
      <c r="I52" s="483">
        <f>'Descarte (ORÇ)'!I75</f>
        <v>0</v>
      </c>
      <c r="J52" s="123">
        <f>'Descarte (ORÇ)'!J75</f>
        <v>0</v>
      </c>
      <c r="K52" s="123">
        <f t="shared" si="6"/>
        <v>0</v>
      </c>
      <c r="L52" s="125">
        <f t="shared" si="7"/>
        <v>0</v>
      </c>
      <c r="M52" s="124"/>
      <c r="N52" s="124"/>
    </row>
    <row r="53" spans="2:14" x14ac:dyDescent="0.25">
      <c r="B53" s="122">
        <v>8</v>
      </c>
      <c r="C53" s="983" t="str">
        <f>IF(ISBLANK('Descarte (ORÇ)'!C76)," ",'Descarte (ORÇ)'!C76)</f>
        <v xml:space="preserve"> </v>
      </c>
      <c r="D53" s="983"/>
      <c r="E53" s="983"/>
      <c r="F53" s="983"/>
      <c r="G53" s="983"/>
      <c r="H53" s="984"/>
      <c r="I53" s="483">
        <f>'Descarte (ORÇ)'!I76</f>
        <v>0</v>
      </c>
      <c r="J53" s="123">
        <f>'Descarte (ORÇ)'!J76</f>
        <v>0</v>
      </c>
      <c r="K53" s="123">
        <f t="shared" si="6"/>
        <v>0</v>
      </c>
      <c r="L53" s="125">
        <f t="shared" si="7"/>
        <v>0</v>
      </c>
      <c r="M53" s="124"/>
      <c r="N53" s="124"/>
    </row>
    <row r="54" spans="2:14" x14ac:dyDescent="0.25">
      <c r="B54" s="122">
        <v>9</v>
      </c>
      <c r="C54" s="983" t="str">
        <f>IF(ISBLANK('Descarte (ORÇ)'!C77)," ",'Descarte (ORÇ)'!C77)</f>
        <v xml:space="preserve"> </v>
      </c>
      <c r="D54" s="983"/>
      <c r="E54" s="983"/>
      <c r="F54" s="983"/>
      <c r="G54" s="983"/>
      <c r="H54" s="984"/>
      <c r="I54" s="483">
        <f>'Descarte (ORÇ)'!I77</f>
        <v>0</v>
      </c>
      <c r="J54" s="123">
        <f>'Descarte (ORÇ)'!J77</f>
        <v>0</v>
      </c>
      <c r="K54" s="123">
        <f t="shared" si="6"/>
        <v>0</v>
      </c>
      <c r="L54" s="125">
        <f t="shared" si="7"/>
        <v>0</v>
      </c>
      <c r="M54" s="124"/>
      <c r="N54" s="124"/>
    </row>
    <row r="55" spans="2:14" x14ac:dyDescent="0.25">
      <c r="B55" s="122">
        <v>10</v>
      </c>
      <c r="C55" s="983" t="str">
        <f>IF(ISBLANK('Descarte (ORÇ)'!C78)," ",'Descarte (ORÇ)'!C78)</f>
        <v xml:space="preserve"> </v>
      </c>
      <c r="D55" s="983"/>
      <c r="E55" s="983"/>
      <c r="F55" s="983"/>
      <c r="G55" s="983"/>
      <c r="H55" s="984"/>
      <c r="I55" s="483">
        <f>'Descarte (ORÇ)'!I78</f>
        <v>0</v>
      </c>
      <c r="J55" s="123">
        <f>'Descarte (ORÇ)'!J78</f>
        <v>0</v>
      </c>
      <c r="K55" s="123">
        <f t="shared" si="6"/>
        <v>0</v>
      </c>
      <c r="L55" s="125">
        <f t="shared" si="7"/>
        <v>0</v>
      </c>
      <c r="M55" s="124"/>
      <c r="N55" s="124"/>
    </row>
    <row r="56" spans="2:14" x14ac:dyDescent="0.25">
      <c r="B56" s="126"/>
      <c r="C56" s="985" t="s">
        <v>262</v>
      </c>
      <c r="D56" s="985"/>
      <c r="E56" s="985"/>
      <c r="F56" s="985"/>
      <c r="G56" s="985"/>
      <c r="H56" s="985"/>
      <c r="I56" s="985"/>
      <c r="J56" s="986"/>
      <c r="K56" s="127">
        <f>SUM(K46:K55)</f>
        <v>0</v>
      </c>
      <c r="L56" s="128">
        <f>SUM(L46:L55)</f>
        <v>0</v>
      </c>
      <c r="M56" s="128">
        <f>SUM(M46:M55)</f>
        <v>0</v>
      </c>
      <c r="N56" s="128">
        <f>SUM(N46:N55)</f>
        <v>0</v>
      </c>
    </row>
    <row r="57" spans="2:14" x14ac:dyDescent="0.25">
      <c r="B57" s="967" t="s">
        <v>683</v>
      </c>
      <c r="C57" s="968"/>
      <c r="D57" s="968"/>
      <c r="E57" s="968"/>
      <c r="F57" s="968"/>
      <c r="G57" s="968"/>
      <c r="H57" s="968"/>
      <c r="I57" s="968"/>
      <c r="J57" s="968"/>
      <c r="K57" s="968"/>
      <c r="L57" s="968"/>
      <c r="M57" s="968"/>
      <c r="N57" s="979"/>
    </row>
    <row r="58" spans="2:14" x14ac:dyDescent="0.25">
      <c r="B58" s="969" t="s">
        <v>234</v>
      </c>
      <c r="C58" s="970"/>
      <c r="D58" s="970"/>
      <c r="E58" s="970"/>
      <c r="F58" s="970"/>
      <c r="G58" s="970"/>
      <c r="H58" s="971"/>
      <c r="I58" s="120" t="s">
        <v>16</v>
      </c>
      <c r="J58" s="120" t="s">
        <v>238</v>
      </c>
      <c r="K58" s="120" t="s">
        <v>0</v>
      </c>
      <c r="L58" s="309" t="s">
        <v>795</v>
      </c>
      <c r="M58" s="309" t="s">
        <v>239</v>
      </c>
      <c r="N58" s="310" t="s">
        <v>240</v>
      </c>
    </row>
    <row r="59" spans="2:14" x14ac:dyDescent="0.25">
      <c r="B59" s="122">
        <v>1</v>
      </c>
      <c r="C59" s="983" t="str">
        <f>IF(ISBLANK('Descarte (ORÇ)'!C90)," ",'Descarte (ORÇ)'!C90)</f>
        <v xml:space="preserve"> </v>
      </c>
      <c r="D59" s="983"/>
      <c r="E59" s="983"/>
      <c r="F59" s="983"/>
      <c r="G59" s="983"/>
      <c r="H59" s="984"/>
      <c r="I59" s="483">
        <f>'Descarte (ORÇ)'!I90</f>
        <v>0</v>
      </c>
      <c r="J59" s="123">
        <f>'Descarte (ORÇ)'!J90</f>
        <v>0</v>
      </c>
      <c r="K59" s="123">
        <f t="shared" ref="K59:K68" si="8">I59*J59</f>
        <v>0</v>
      </c>
      <c r="L59" s="125">
        <f t="shared" ref="L59:L68" si="9">K59-M59-N59</f>
        <v>0</v>
      </c>
      <c r="M59" s="124"/>
      <c r="N59" s="124"/>
    </row>
    <row r="60" spans="2:14" x14ac:dyDescent="0.25">
      <c r="B60" s="122">
        <v>2</v>
      </c>
      <c r="C60" s="983" t="str">
        <f>IF(ISBLANK('Descarte (ORÇ)'!C91)," ",'Descarte (ORÇ)'!C91)</f>
        <v xml:space="preserve"> </v>
      </c>
      <c r="D60" s="983"/>
      <c r="E60" s="983"/>
      <c r="F60" s="983"/>
      <c r="G60" s="983"/>
      <c r="H60" s="984"/>
      <c r="I60" s="483">
        <f>'Descarte (ORÇ)'!I91</f>
        <v>0</v>
      </c>
      <c r="J60" s="123">
        <f>'Descarte (ORÇ)'!J91</f>
        <v>0</v>
      </c>
      <c r="K60" s="123">
        <f t="shared" si="8"/>
        <v>0</v>
      </c>
      <c r="L60" s="125">
        <f t="shared" si="9"/>
        <v>0</v>
      </c>
      <c r="M60" s="124"/>
      <c r="N60" s="124"/>
    </row>
    <row r="61" spans="2:14" x14ac:dyDescent="0.25">
      <c r="B61" s="122">
        <v>3</v>
      </c>
      <c r="C61" s="983" t="str">
        <f>IF(ISBLANK('Descarte (ORÇ)'!C92)," ",'Descarte (ORÇ)'!C92)</f>
        <v xml:space="preserve"> </v>
      </c>
      <c r="D61" s="983"/>
      <c r="E61" s="983"/>
      <c r="F61" s="983"/>
      <c r="G61" s="983"/>
      <c r="H61" s="984"/>
      <c r="I61" s="483">
        <f>'Descarte (ORÇ)'!I92</f>
        <v>0</v>
      </c>
      <c r="J61" s="123">
        <f>'Descarte (ORÇ)'!J92</f>
        <v>0</v>
      </c>
      <c r="K61" s="123">
        <f t="shared" si="8"/>
        <v>0</v>
      </c>
      <c r="L61" s="125">
        <f t="shared" si="9"/>
        <v>0</v>
      </c>
      <c r="M61" s="621"/>
      <c r="N61" s="124"/>
    </row>
    <row r="62" spans="2:14" x14ac:dyDescent="0.25">
      <c r="B62" s="122">
        <v>4</v>
      </c>
      <c r="C62" s="983" t="str">
        <f>IF(ISBLANK('Descarte (ORÇ)'!C93)," ",'Descarte (ORÇ)'!C93)</f>
        <v xml:space="preserve"> </v>
      </c>
      <c r="D62" s="983"/>
      <c r="E62" s="983"/>
      <c r="F62" s="983"/>
      <c r="G62" s="983"/>
      <c r="H62" s="984"/>
      <c r="I62" s="483">
        <f>'Descarte (ORÇ)'!I93</f>
        <v>0</v>
      </c>
      <c r="J62" s="123">
        <f>'Descarte (ORÇ)'!J93</f>
        <v>0</v>
      </c>
      <c r="K62" s="123">
        <f t="shared" si="8"/>
        <v>0</v>
      </c>
      <c r="L62" s="125">
        <f t="shared" si="9"/>
        <v>0</v>
      </c>
      <c r="M62" s="124"/>
      <c r="N62" s="621"/>
    </row>
    <row r="63" spans="2:14" x14ac:dyDescent="0.25">
      <c r="B63" s="122">
        <v>5</v>
      </c>
      <c r="C63" s="983" t="str">
        <f>IF(ISBLANK('Descarte (ORÇ)'!C94)," ",'Descarte (ORÇ)'!C94)</f>
        <v xml:space="preserve"> </v>
      </c>
      <c r="D63" s="983"/>
      <c r="E63" s="983"/>
      <c r="F63" s="983"/>
      <c r="G63" s="983"/>
      <c r="H63" s="984"/>
      <c r="I63" s="483">
        <f>'Descarte (ORÇ)'!I94</f>
        <v>0</v>
      </c>
      <c r="J63" s="123">
        <f>'Descarte (ORÇ)'!J94</f>
        <v>0</v>
      </c>
      <c r="K63" s="123">
        <f t="shared" si="8"/>
        <v>0</v>
      </c>
      <c r="L63" s="125">
        <f t="shared" si="9"/>
        <v>0</v>
      </c>
      <c r="M63" s="124"/>
      <c r="N63" s="124"/>
    </row>
    <row r="64" spans="2:14" x14ac:dyDescent="0.25">
      <c r="B64" s="122">
        <v>6</v>
      </c>
      <c r="C64" s="983" t="str">
        <f>IF(ISBLANK('Descarte (ORÇ)'!C95)," ",'Descarte (ORÇ)'!C95)</f>
        <v xml:space="preserve"> </v>
      </c>
      <c r="D64" s="983"/>
      <c r="E64" s="983"/>
      <c r="F64" s="983"/>
      <c r="G64" s="983"/>
      <c r="H64" s="984"/>
      <c r="I64" s="483">
        <f>'Descarte (ORÇ)'!I95</f>
        <v>0</v>
      </c>
      <c r="J64" s="123">
        <f>'Descarte (ORÇ)'!J95</f>
        <v>0</v>
      </c>
      <c r="K64" s="123">
        <f t="shared" si="8"/>
        <v>0</v>
      </c>
      <c r="L64" s="125">
        <f t="shared" si="9"/>
        <v>0</v>
      </c>
      <c r="M64" s="124"/>
      <c r="N64" s="124"/>
    </row>
    <row r="65" spans="2:14" x14ac:dyDescent="0.25">
      <c r="B65" s="122">
        <v>7</v>
      </c>
      <c r="C65" s="983" t="str">
        <f>IF(ISBLANK('Descarte (ORÇ)'!C96)," ",'Descarte (ORÇ)'!C96)</f>
        <v xml:space="preserve"> </v>
      </c>
      <c r="D65" s="983"/>
      <c r="E65" s="983"/>
      <c r="F65" s="983"/>
      <c r="G65" s="983"/>
      <c r="H65" s="984"/>
      <c r="I65" s="483">
        <f>'Descarte (ORÇ)'!I96</f>
        <v>0</v>
      </c>
      <c r="J65" s="123">
        <f>'Descarte (ORÇ)'!J96</f>
        <v>0</v>
      </c>
      <c r="K65" s="123">
        <f t="shared" si="8"/>
        <v>0</v>
      </c>
      <c r="L65" s="125">
        <f t="shared" si="9"/>
        <v>0</v>
      </c>
      <c r="M65" s="124"/>
      <c r="N65" s="124"/>
    </row>
    <row r="66" spans="2:14" x14ac:dyDescent="0.25">
      <c r="B66" s="122">
        <v>8</v>
      </c>
      <c r="C66" s="983" t="str">
        <f>IF(ISBLANK('Descarte (ORÇ)'!C97)," ",'Descarte (ORÇ)'!C97)</f>
        <v xml:space="preserve"> </v>
      </c>
      <c r="D66" s="983"/>
      <c r="E66" s="983"/>
      <c r="F66" s="983"/>
      <c r="G66" s="983"/>
      <c r="H66" s="984"/>
      <c r="I66" s="483">
        <f>'Descarte (ORÇ)'!I97</f>
        <v>0</v>
      </c>
      <c r="J66" s="123">
        <f>'Descarte (ORÇ)'!J97</f>
        <v>0</v>
      </c>
      <c r="K66" s="123">
        <f t="shared" si="8"/>
        <v>0</v>
      </c>
      <c r="L66" s="125">
        <f t="shared" si="9"/>
        <v>0</v>
      </c>
      <c r="M66" s="124"/>
      <c r="N66" s="124"/>
    </row>
    <row r="67" spans="2:14" x14ac:dyDescent="0.25">
      <c r="B67" s="122">
        <v>9</v>
      </c>
      <c r="C67" s="983" t="str">
        <f>IF(ISBLANK('Descarte (ORÇ)'!C98)," ",'Descarte (ORÇ)'!C98)</f>
        <v xml:space="preserve"> </v>
      </c>
      <c r="D67" s="983"/>
      <c r="E67" s="983"/>
      <c r="F67" s="983"/>
      <c r="G67" s="983"/>
      <c r="H67" s="984"/>
      <c r="I67" s="483">
        <f>'Descarte (ORÇ)'!I98</f>
        <v>0</v>
      </c>
      <c r="J67" s="123">
        <f>'Descarte (ORÇ)'!J98</f>
        <v>0</v>
      </c>
      <c r="K67" s="123">
        <f t="shared" si="8"/>
        <v>0</v>
      </c>
      <c r="L67" s="125">
        <f t="shared" si="9"/>
        <v>0</v>
      </c>
      <c r="M67" s="124"/>
      <c r="N67" s="124"/>
    </row>
    <row r="68" spans="2:14" x14ac:dyDescent="0.25">
      <c r="B68" s="122">
        <v>10</v>
      </c>
      <c r="C68" s="983" t="str">
        <f>IF(ISBLANK('Descarte (ORÇ)'!C99)," ",'Descarte (ORÇ)'!C99)</f>
        <v xml:space="preserve"> </v>
      </c>
      <c r="D68" s="983"/>
      <c r="E68" s="983"/>
      <c r="F68" s="983"/>
      <c r="G68" s="983"/>
      <c r="H68" s="984"/>
      <c r="I68" s="483">
        <f>'Descarte (ORÇ)'!I99</f>
        <v>0</v>
      </c>
      <c r="J68" s="123">
        <f>'Descarte (ORÇ)'!J99</f>
        <v>0</v>
      </c>
      <c r="K68" s="123">
        <f t="shared" si="8"/>
        <v>0</v>
      </c>
      <c r="L68" s="125">
        <f t="shared" si="9"/>
        <v>0</v>
      </c>
      <c r="M68" s="124"/>
      <c r="N68" s="124"/>
    </row>
    <row r="69" spans="2:14" x14ac:dyDescent="0.25">
      <c r="B69" s="126"/>
      <c r="C69" s="985" t="s">
        <v>263</v>
      </c>
      <c r="D69" s="985"/>
      <c r="E69" s="985"/>
      <c r="F69" s="985"/>
      <c r="G69" s="985"/>
      <c r="H69" s="985"/>
      <c r="I69" s="985"/>
      <c r="J69" s="986"/>
      <c r="K69" s="127">
        <f>SUM(K59:K68)</f>
        <v>0</v>
      </c>
      <c r="L69" s="128">
        <f>SUM(L59:L68)</f>
        <v>0</v>
      </c>
      <c r="M69" s="128">
        <f>SUM(M59:M68)</f>
        <v>0</v>
      </c>
      <c r="N69" s="128">
        <f>SUM(N59:N68)</f>
        <v>0</v>
      </c>
    </row>
    <row r="70" spans="2:14" x14ac:dyDescent="0.25">
      <c r="B70" s="967" t="s">
        <v>687</v>
      </c>
      <c r="C70" s="968"/>
      <c r="D70" s="968"/>
      <c r="E70" s="968"/>
      <c r="F70" s="968"/>
      <c r="G70" s="968"/>
      <c r="H70" s="968"/>
      <c r="I70" s="968"/>
      <c r="J70" s="968"/>
      <c r="K70" s="968"/>
      <c r="L70" s="968"/>
      <c r="M70" s="968"/>
      <c r="N70" s="979"/>
    </row>
    <row r="71" spans="2:14" x14ac:dyDescent="0.25">
      <c r="B71" s="969" t="s">
        <v>234</v>
      </c>
      <c r="C71" s="970"/>
      <c r="D71" s="970"/>
      <c r="E71" s="970"/>
      <c r="F71" s="970"/>
      <c r="G71" s="970"/>
      <c r="H71" s="971"/>
      <c r="I71" s="120" t="s">
        <v>16</v>
      </c>
      <c r="J71" s="120" t="s">
        <v>238</v>
      </c>
      <c r="K71" s="120" t="s">
        <v>0</v>
      </c>
      <c r="L71" s="309" t="s">
        <v>795</v>
      </c>
      <c r="M71" s="309" t="s">
        <v>239</v>
      </c>
      <c r="N71" s="310" t="s">
        <v>240</v>
      </c>
    </row>
    <row r="72" spans="2:14" x14ac:dyDescent="0.25">
      <c r="B72" s="122">
        <v>1</v>
      </c>
      <c r="C72" s="983" t="str">
        <f>IF(ISBLANK('Descarte (ORÇ)'!C111)," ",'Descarte (ORÇ)'!C111)</f>
        <v xml:space="preserve"> </v>
      </c>
      <c r="D72" s="983"/>
      <c r="E72" s="983"/>
      <c r="F72" s="983"/>
      <c r="G72" s="983"/>
      <c r="H72" s="984"/>
      <c r="I72" s="483">
        <f>'Descarte (ORÇ)'!I111</f>
        <v>0</v>
      </c>
      <c r="J72" s="123">
        <f>'Descarte (ORÇ)'!J111</f>
        <v>0</v>
      </c>
      <c r="K72" s="123">
        <f t="shared" ref="K72:K81" si="10">I72*J72</f>
        <v>0</v>
      </c>
      <c r="L72" s="125">
        <f t="shared" ref="L72:L81" si="11">K72-M72-N72</f>
        <v>0</v>
      </c>
      <c r="M72" s="124"/>
      <c r="N72" s="124"/>
    </row>
    <row r="73" spans="2:14" x14ac:dyDescent="0.25">
      <c r="B73" s="122">
        <v>2</v>
      </c>
      <c r="C73" s="983" t="str">
        <f>IF(ISBLANK('Descarte (ORÇ)'!C112)," ",'Descarte (ORÇ)'!C112)</f>
        <v xml:space="preserve"> </v>
      </c>
      <c r="D73" s="983"/>
      <c r="E73" s="983"/>
      <c r="F73" s="983"/>
      <c r="G73" s="983"/>
      <c r="H73" s="984"/>
      <c r="I73" s="483">
        <f>'Descarte (ORÇ)'!I112</f>
        <v>0</v>
      </c>
      <c r="J73" s="123">
        <f>'Descarte (ORÇ)'!J112</f>
        <v>0</v>
      </c>
      <c r="K73" s="123">
        <f t="shared" si="10"/>
        <v>0</v>
      </c>
      <c r="L73" s="125">
        <f t="shared" si="11"/>
        <v>0</v>
      </c>
      <c r="M73" s="124"/>
      <c r="N73" s="124"/>
    </row>
    <row r="74" spans="2:14" x14ac:dyDescent="0.25">
      <c r="B74" s="122">
        <v>3</v>
      </c>
      <c r="C74" s="983" t="str">
        <f>IF(ISBLANK('Descarte (ORÇ)'!C113)," ",'Descarte (ORÇ)'!C113)</f>
        <v xml:space="preserve"> </v>
      </c>
      <c r="D74" s="983"/>
      <c r="E74" s="983"/>
      <c r="F74" s="983"/>
      <c r="G74" s="983"/>
      <c r="H74" s="984"/>
      <c r="I74" s="483">
        <f>'Descarte (ORÇ)'!I113</f>
        <v>0</v>
      </c>
      <c r="J74" s="123">
        <f>'Descarte (ORÇ)'!J113</f>
        <v>0</v>
      </c>
      <c r="K74" s="123">
        <f t="shared" si="10"/>
        <v>0</v>
      </c>
      <c r="L74" s="125">
        <f t="shared" si="11"/>
        <v>0</v>
      </c>
      <c r="M74" s="124"/>
      <c r="N74" s="124"/>
    </row>
    <row r="75" spans="2:14" x14ac:dyDescent="0.25">
      <c r="B75" s="122">
        <v>4</v>
      </c>
      <c r="C75" s="983" t="str">
        <f>IF(ISBLANK('Descarte (ORÇ)'!C114)," ",'Descarte (ORÇ)'!C114)</f>
        <v xml:space="preserve"> </v>
      </c>
      <c r="D75" s="983"/>
      <c r="E75" s="983"/>
      <c r="F75" s="983"/>
      <c r="G75" s="983"/>
      <c r="H75" s="984"/>
      <c r="I75" s="483">
        <f>'Descarte (ORÇ)'!I114</f>
        <v>0</v>
      </c>
      <c r="J75" s="123">
        <f>'Descarte (ORÇ)'!J114</f>
        <v>0</v>
      </c>
      <c r="K75" s="123">
        <f t="shared" si="10"/>
        <v>0</v>
      </c>
      <c r="L75" s="125">
        <f t="shared" si="11"/>
        <v>0</v>
      </c>
      <c r="M75" s="621"/>
      <c r="N75" s="621"/>
    </row>
    <row r="76" spans="2:14" x14ac:dyDescent="0.25">
      <c r="B76" s="122">
        <v>5</v>
      </c>
      <c r="C76" s="983" t="str">
        <f>IF(ISBLANK('Descarte (ORÇ)'!C115)," ",'Descarte (ORÇ)'!C115)</f>
        <v xml:space="preserve"> </v>
      </c>
      <c r="D76" s="983"/>
      <c r="E76" s="983"/>
      <c r="F76" s="983"/>
      <c r="G76" s="983"/>
      <c r="H76" s="984"/>
      <c r="I76" s="483">
        <f>'Descarte (ORÇ)'!I115</f>
        <v>0</v>
      </c>
      <c r="J76" s="123">
        <f>'Descarte (ORÇ)'!J115</f>
        <v>0</v>
      </c>
      <c r="K76" s="123">
        <f t="shared" si="10"/>
        <v>0</v>
      </c>
      <c r="L76" s="125">
        <f t="shared" si="11"/>
        <v>0</v>
      </c>
      <c r="M76" s="124"/>
      <c r="N76" s="124"/>
    </row>
    <row r="77" spans="2:14" x14ac:dyDescent="0.25">
      <c r="B77" s="122">
        <v>6</v>
      </c>
      <c r="C77" s="983" t="str">
        <f>IF(ISBLANK('Descarte (ORÇ)'!C116)," ",'Descarte (ORÇ)'!C116)</f>
        <v xml:space="preserve"> </v>
      </c>
      <c r="D77" s="983"/>
      <c r="E77" s="983"/>
      <c r="F77" s="983"/>
      <c r="G77" s="983"/>
      <c r="H77" s="984"/>
      <c r="I77" s="483">
        <f>'Descarte (ORÇ)'!I116</f>
        <v>0</v>
      </c>
      <c r="J77" s="123">
        <f>'Descarte (ORÇ)'!J116</f>
        <v>0</v>
      </c>
      <c r="K77" s="123">
        <f t="shared" si="10"/>
        <v>0</v>
      </c>
      <c r="L77" s="125">
        <f t="shared" si="11"/>
        <v>0</v>
      </c>
      <c r="M77" s="124"/>
      <c r="N77" s="124"/>
    </row>
    <row r="78" spans="2:14" x14ac:dyDescent="0.25">
      <c r="B78" s="122">
        <v>7</v>
      </c>
      <c r="C78" s="983" t="str">
        <f>IF(ISBLANK('Descarte (ORÇ)'!C117)," ",'Descarte (ORÇ)'!C117)</f>
        <v xml:space="preserve"> </v>
      </c>
      <c r="D78" s="983"/>
      <c r="E78" s="983"/>
      <c r="F78" s="983"/>
      <c r="G78" s="983"/>
      <c r="H78" s="984"/>
      <c r="I78" s="483">
        <f>'Descarte (ORÇ)'!I117</f>
        <v>0</v>
      </c>
      <c r="J78" s="123">
        <f>'Descarte (ORÇ)'!J117</f>
        <v>0</v>
      </c>
      <c r="K78" s="123">
        <f t="shared" si="10"/>
        <v>0</v>
      </c>
      <c r="L78" s="125">
        <f t="shared" si="11"/>
        <v>0</v>
      </c>
      <c r="M78" s="124"/>
      <c r="N78" s="124"/>
    </row>
    <row r="79" spans="2:14" x14ac:dyDescent="0.25">
      <c r="B79" s="122">
        <v>8</v>
      </c>
      <c r="C79" s="983" t="str">
        <f>IF(ISBLANK('Descarte (ORÇ)'!C118)," ",'Descarte (ORÇ)'!C118)</f>
        <v xml:space="preserve"> </v>
      </c>
      <c r="D79" s="983"/>
      <c r="E79" s="983"/>
      <c r="F79" s="983"/>
      <c r="G79" s="983"/>
      <c r="H79" s="984"/>
      <c r="I79" s="483">
        <f>'Descarte (ORÇ)'!I118</f>
        <v>0</v>
      </c>
      <c r="J79" s="123">
        <f>'Descarte (ORÇ)'!J118</f>
        <v>0</v>
      </c>
      <c r="K79" s="123">
        <f t="shared" si="10"/>
        <v>0</v>
      </c>
      <c r="L79" s="125">
        <f t="shared" si="11"/>
        <v>0</v>
      </c>
      <c r="M79" s="124"/>
      <c r="N79" s="124"/>
    </row>
    <row r="80" spans="2:14" x14ac:dyDescent="0.25">
      <c r="B80" s="122">
        <v>9</v>
      </c>
      <c r="C80" s="983" t="str">
        <f>IF(ISBLANK('Descarte (ORÇ)'!C119)," ",'Descarte (ORÇ)'!C119)</f>
        <v xml:space="preserve"> </v>
      </c>
      <c r="D80" s="983"/>
      <c r="E80" s="983"/>
      <c r="F80" s="983"/>
      <c r="G80" s="983"/>
      <c r="H80" s="984"/>
      <c r="I80" s="483">
        <f>'Descarte (ORÇ)'!I119</f>
        <v>0</v>
      </c>
      <c r="J80" s="123">
        <f>'Descarte (ORÇ)'!J119</f>
        <v>0</v>
      </c>
      <c r="K80" s="123">
        <f t="shared" si="10"/>
        <v>0</v>
      </c>
      <c r="L80" s="125">
        <f t="shared" si="11"/>
        <v>0</v>
      </c>
      <c r="M80" s="124"/>
      <c r="N80" s="124"/>
    </row>
    <row r="81" spans="2:14" x14ac:dyDescent="0.25">
      <c r="B81" s="122">
        <v>10</v>
      </c>
      <c r="C81" s="983" t="str">
        <f>IF(ISBLANK('Descarte (ORÇ)'!C120)," ",'Descarte (ORÇ)'!C120)</f>
        <v xml:space="preserve"> </v>
      </c>
      <c r="D81" s="983"/>
      <c r="E81" s="983"/>
      <c r="F81" s="983"/>
      <c r="G81" s="983"/>
      <c r="H81" s="984"/>
      <c r="I81" s="483">
        <f>'Descarte (ORÇ)'!I120</f>
        <v>0</v>
      </c>
      <c r="J81" s="123">
        <f>'Descarte (ORÇ)'!J120</f>
        <v>0</v>
      </c>
      <c r="K81" s="123">
        <f t="shared" si="10"/>
        <v>0</v>
      </c>
      <c r="L81" s="125">
        <f t="shared" si="11"/>
        <v>0</v>
      </c>
      <c r="M81" s="124"/>
      <c r="N81" s="124"/>
    </row>
    <row r="82" spans="2:14" x14ac:dyDescent="0.25">
      <c r="B82" s="126"/>
      <c r="C82" s="985" t="s">
        <v>264</v>
      </c>
      <c r="D82" s="985"/>
      <c r="E82" s="985"/>
      <c r="F82" s="985"/>
      <c r="G82" s="985"/>
      <c r="H82" s="985"/>
      <c r="I82" s="985"/>
      <c r="J82" s="986"/>
      <c r="K82" s="127">
        <f>SUM(K72:K81)</f>
        <v>0</v>
      </c>
      <c r="L82" s="128">
        <f>SUM(L72:L81)</f>
        <v>0</v>
      </c>
      <c r="M82" s="128">
        <f>SUM(M72:M81)</f>
        <v>0</v>
      </c>
      <c r="N82" s="128">
        <f>SUM(N72:N81)</f>
        <v>0</v>
      </c>
    </row>
    <row r="83" spans="2:14" x14ac:dyDescent="0.25">
      <c r="B83" s="967" t="s">
        <v>688</v>
      </c>
      <c r="C83" s="968"/>
      <c r="D83" s="968"/>
      <c r="E83" s="968"/>
      <c r="F83" s="968"/>
      <c r="G83" s="968"/>
      <c r="H83" s="968"/>
      <c r="I83" s="968"/>
      <c r="J83" s="968"/>
      <c r="K83" s="968"/>
      <c r="L83" s="968"/>
      <c r="M83" s="968"/>
      <c r="N83" s="979"/>
    </row>
    <row r="84" spans="2:14" x14ac:dyDescent="0.25">
      <c r="B84" s="969" t="s">
        <v>234</v>
      </c>
      <c r="C84" s="970"/>
      <c r="D84" s="970"/>
      <c r="E84" s="970"/>
      <c r="F84" s="970"/>
      <c r="G84" s="970"/>
      <c r="H84" s="971"/>
      <c r="I84" s="120" t="s">
        <v>16</v>
      </c>
      <c r="J84" s="120" t="s">
        <v>238</v>
      </c>
      <c r="K84" s="120" t="s">
        <v>0</v>
      </c>
      <c r="L84" s="309" t="s">
        <v>795</v>
      </c>
      <c r="M84" s="309" t="s">
        <v>239</v>
      </c>
      <c r="N84" s="310" t="s">
        <v>240</v>
      </c>
    </row>
    <row r="85" spans="2:14" x14ac:dyDescent="0.25">
      <c r="B85" s="122">
        <v>1</v>
      </c>
      <c r="C85" s="983" t="str">
        <f>IF(ISBLANK('Descarte (ORÇ)'!C132)," ",'Descarte (ORÇ)'!C132)</f>
        <v xml:space="preserve"> </v>
      </c>
      <c r="D85" s="983"/>
      <c r="E85" s="983"/>
      <c r="F85" s="983"/>
      <c r="G85" s="983"/>
      <c r="H85" s="984"/>
      <c r="I85" s="483">
        <f>'Descarte (ORÇ)'!I132</f>
        <v>0</v>
      </c>
      <c r="J85" s="123">
        <f>'Descarte (ORÇ)'!J132</f>
        <v>0</v>
      </c>
      <c r="K85" s="123">
        <f t="shared" ref="K85:K94" si="12">I85*J85</f>
        <v>0</v>
      </c>
      <c r="L85" s="125">
        <f t="shared" ref="L85:L94" si="13">K85-M85-N85</f>
        <v>0</v>
      </c>
      <c r="M85" s="124"/>
      <c r="N85" s="124"/>
    </row>
    <row r="86" spans="2:14" x14ac:dyDescent="0.25">
      <c r="B86" s="122">
        <v>2</v>
      </c>
      <c r="C86" s="983" t="str">
        <f>IF(ISBLANK('Descarte (ORÇ)'!C133)," ",'Descarte (ORÇ)'!C133)</f>
        <v xml:space="preserve"> </v>
      </c>
      <c r="D86" s="983"/>
      <c r="E86" s="983"/>
      <c r="F86" s="983"/>
      <c r="G86" s="983"/>
      <c r="H86" s="984"/>
      <c r="I86" s="483">
        <f>'Descarte (ORÇ)'!I133</f>
        <v>0</v>
      </c>
      <c r="J86" s="123">
        <f>'Descarte (ORÇ)'!J133</f>
        <v>0</v>
      </c>
      <c r="K86" s="123">
        <f t="shared" si="12"/>
        <v>0</v>
      </c>
      <c r="L86" s="125">
        <f t="shared" si="13"/>
        <v>0</v>
      </c>
      <c r="M86" s="124"/>
      <c r="N86" s="124"/>
    </row>
    <row r="87" spans="2:14" x14ac:dyDescent="0.25">
      <c r="B87" s="122">
        <v>3</v>
      </c>
      <c r="C87" s="983" t="str">
        <f>IF(ISBLANK('Descarte (ORÇ)'!C134)," ",'Descarte (ORÇ)'!C134)</f>
        <v xml:space="preserve"> </v>
      </c>
      <c r="D87" s="983"/>
      <c r="E87" s="983"/>
      <c r="F87" s="983"/>
      <c r="G87" s="983"/>
      <c r="H87" s="984"/>
      <c r="I87" s="483">
        <f>'Descarte (ORÇ)'!I134</f>
        <v>0</v>
      </c>
      <c r="J87" s="123">
        <f>'Descarte (ORÇ)'!J134</f>
        <v>0</v>
      </c>
      <c r="K87" s="123">
        <f t="shared" si="12"/>
        <v>0</v>
      </c>
      <c r="L87" s="125">
        <f t="shared" si="13"/>
        <v>0</v>
      </c>
      <c r="M87" s="124"/>
      <c r="N87" s="124"/>
    </row>
    <row r="88" spans="2:14" x14ac:dyDescent="0.25">
      <c r="B88" s="122">
        <v>4</v>
      </c>
      <c r="C88" s="983" t="str">
        <f>IF(ISBLANK('Descarte (ORÇ)'!C135)," ",'Descarte (ORÇ)'!C135)</f>
        <v xml:space="preserve"> </v>
      </c>
      <c r="D88" s="983"/>
      <c r="E88" s="983"/>
      <c r="F88" s="983"/>
      <c r="G88" s="983"/>
      <c r="H88" s="984"/>
      <c r="I88" s="483">
        <f>'Descarte (ORÇ)'!I135</f>
        <v>0</v>
      </c>
      <c r="J88" s="123">
        <f>'Descarte (ORÇ)'!J135</f>
        <v>0</v>
      </c>
      <c r="K88" s="123">
        <f t="shared" si="12"/>
        <v>0</v>
      </c>
      <c r="L88" s="125">
        <f t="shared" si="13"/>
        <v>0</v>
      </c>
      <c r="M88" s="124"/>
      <c r="N88" s="124"/>
    </row>
    <row r="89" spans="2:14" x14ac:dyDescent="0.25">
      <c r="B89" s="122">
        <v>5</v>
      </c>
      <c r="C89" s="983" t="str">
        <f>IF(ISBLANK('Descarte (ORÇ)'!C136)," ",'Descarte (ORÇ)'!C136)</f>
        <v xml:space="preserve"> </v>
      </c>
      <c r="D89" s="983"/>
      <c r="E89" s="983"/>
      <c r="F89" s="983"/>
      <c r="G89" s="983"/>
      <c r="H89" s="984"/>
      <c r="I89" s="483">
        <f>'Descarte (ORÇ)'!I136</f>
        <v>0</v>
      </c>
      <c r="J89" s="123">
        <f>'Descarte (ORÇ)'!J136</f>
        <v>0</v>
      </c>
      <c r="K89" s="123">
        <f t="shared" si="12"/>
        <v>0</v>
      </c>
      <c r="L89" s="125">
        <f t="shared" si="13"/>
        <v>0</v>
      </c>
      <c r="M89" s="124"/>
      <c r="N89" s="124"/>
    </row>
    <row r="90" spans="2:14" x14ac:dyDescent="0.25">
      <c r="B90" s="122">
        <v>6</v>
      </c>
      <c r="C90" s="983" t="str">
        <f>IF(ISBLANK('Descarte (ORÇ)'!C137)," ",'Descarte (ORÇ)'!C137)</f>
        <v xml:space="preserve"> </v>
      </c>
      <c r="D90" s="983"/>
      <c r="E90" s="983"/>
      <c r="F90" s="983"/>
      <c r="G90" s="983"/>
      <c r="H90" s="984"/>
      <c r="I90" s="483">
        <f>'Descarte (ORÇ)'!I137</f>
        <v>0</v>
      </c>
      <c r="J90" s="123">
        <f>'Descarte (ORÇ)'!J137</f>
        <v>0</v>
      </c>
      <c r="K90" s="123">
        <f t="shared" si="12"/>
        <v>0</v>
      </c>
      <c r="L90" s="125">
        <f t="shared" si="13"/>
        <v>0</v>
      </c>
      <c r="M90" s="124"/>
      <c r="N90" s="124"/>
    </row>
    <row r="91" spans="2:14" x14ac:dyDescent="0.25">
      <c r="B91" s="122">
        <v>7</v>
      </c>
      <c r="C91" s="983" t="str">
        <f>IF(ISBLANK('Descarte (ORÇ)'!C138)," ",'Descarte (ORÇ)'!C138)</f>
        <v xml:space="preserve"> </v>
      </c>
      <c r="D91" s="983"/>
      <c r="E91" s="983"/>
      <c r="F91" s="983"/>
      <c r="G91" s="983"/>
      <c r="H91" s="984"/>
      <c r="I91" s="483">
        <f>'Descarte (ORÇ)'!I138</f>
        <v>0</v>
      </c>
      <c r="J91" s="123">
        <f>'Descarte (ORÇ)'!J138</f>
        <v>0</v>
      </c>
      <c r="K91" s="123">
        <f t="shared" si="12"/>
        <v>0</v>
      </c>
      <c r="L91" s="125">
        <f t="shared" si="13"/>
        <v>0</v>
      </c>
      <c r="M91" s="124"/>
      <c r="N91" s="124"/>
    </row>
    <row r="92" spans="2:14" x14ac:dyDescent="0.25">
      <c r="B92" s="122">
        <v>8</v>
      </c>
      <c r="C92" s="983" t="str">
        <f>IF(ISBLANK('Descarte (ORÇ)'!C139)," ",'Descarte (ORÇ)'!C139)</f>
        <v xml:space="preserve"> </v>
      </c>
      <c r="D92" s="983"/>
      <c r="E92" s="983"/>
      <c r="F92" s="983"/>
      <c r="G92" s="983"/>
      <c r="H92" s="984"/>
      <c r="I92" s="483">
        <f>'Descarte (ORÇ)'!I139</f>
        <v>0</v>
      </c>
      <c r="J92" s="123">
        <f>'Descarte (ORÇ)'!J139</f>
        <v>0</v>
      </c>
      <c r="K92" s="123">
        <f t="shared" si="12"/>
        <v>0</v>
      </c>
      <c r="L92" s="125">
        <f t="shared" si="13"/>
        <v>0</v>
      </c>
      <c r="M92" s="124"/>
      <c r="N92" s="124"/>
    </row>
    <row r="93" spans="2:14" x14ac:dyDescent="0.25">
      <c r="B93" s="122">
        <v>9</v>
      </c>
      <c r="C93" s="983" t="str">
        <f>IF(ISBLANK('Descarte (ORÇ)'!C140)," ",'Descarte (ORÇ)'!C140)</f>
        <v xml:space="preserve"> </v>
      </c>
      <c r="D93" s="983"/>
      <c r="E93" s="983"/>
      <c r="F93" s="983"/>
      <c r="G93" s="983"/>
      <c r="H93" s="984"/>
      <c r="I93" s="483">
        <f>'Descarte (ORÇ)'!I140</f>
        <v>0</v>
      </c>
      <c r="J93" s="123">
        <f>'Descarte (ORÇ)'!J140</f>
        <v>0</v>
      </c>
      <c r="K93" s="123">
        <f t="shared" si="12"/>
        <v>0</v>
      </c>
      <c r="L93" s="125">
        <f t="shared" si="13"/>
        <v>0</v>
      </c>
      <c r="M93" s="124"/>
      <c r="N93" s="124"/>
    </row>
    <row r="94" spans="2:14" x14ac:dyDescent="0.25">
      <c r="B94" s="122">
        <v>10</v>
      </c>
      <c r="C94" s="983" t="str">
        <f>IF(ISBLANK('Descarte (ORÇ)'!C141)," ",'Descarte (ORÇ)'!C141)</f>
        <v xml:space="preserve"> </v>
      </c>
      <c r="D94" s="983"/>
      <c r="E94" s="983"/>
      <c r="F94" s="983"/>
      <c r="G94" s="983"/>
      <c r="H94" s="984"/>
      <c r="I94" s="483">
        <f>'Descarte (ORÇ)'!I141</f>
        <v>0</v>
      </c>
      <c r="J94" s="123">
        <f>'Descarte (ORÇ)'!J141</f>
        <v>0</v>
      </c>
      <c r="K94" s="123">
        <f t="shared" si="12"/>
        <v>0</v>
      </c>
      <c r="L94" s="125">
        <f t="shared" si="13"/>
        <v>0</v>
      </c>
      <c r="M94" s="124"/>
      <c r="N94" s="124"/>
    </row>
    <row r="95" spans="2:14" x14ac:dyDescent="0.25">
      <c r="B95" s="126"/>
      <c r="C95" s="985" t="s">
        <v>265</v>
      </c>
      <c r="D95" s="985"/>
      <c r="E95" s="985"/>
      <c r="F95" s="985"/>
      <c r="G95" s="985"/>
      <c r="H95" s="985"/>
      <c r="I95" s="985"/>
      <c r="J95" s="986"/>
      <c r="K95" s="127">
        <f>SUM(K85:K94)</f>
        <v>0</v>
      </c>
      <c r="L95" s="128">
        <f>SUM(L85:L94)</f>
        <v>0</v>
      </c>
      <c r="M95" s="128">
        <f>SUM(M85:M94)</f>
        <v>0</v>
      </c>
      <c r="N95" s="128">
        <f>SUM(N85:N94)</f>
        <v>0</v>
      </c>
    </row>
    <row r="96" spans="2:14" x14ac:dyDescent="0.25">
      <c r="B96" s="132"/>
      <c r="C96" s="981" t="s">
        <v>690</v>
      </c>
      <c r="D96" s="981"/>
      <c r="E96" s="981"/>
      <c r="F96" s="981"/>
      <c r="G96" s="981"/>
      <c r="H96" s="981"/>
      <c r="I96" s="981"/>
      <c r="J96" s="982"/>
      <c r="K96" s="133">
        <f>SUM(K17,K30,K43,K56,K69,K82,K95)</f>
        <v>0</v>
      </c>
      <c r="L96" s="133">
        <f>SUM(L17,L30,L43,L56,L69,L82,L95)</f>
        <v>0</v>
      </c>
      <c r="M96" s="133">
        <f>SUM(M17,M30,M43,M56,M69,M82,M95)</f>
        <v>0</v>
      </c>
      <c r="N96" s="133">
        <f>SUM(N17,N30,N43,N56,N69,N82,N95)</f>
        <v>0</v>
      </c>
    </row>
  </sheetData>
  <sheetProtection algorithmName="SHA-512" hashValue="L34ZpSpYVExJChd9DoC+JbNkpI1DuGzk/Rm3FrThDk7gAr1lHRt80gIQrNTHemHz+0BGMKgLjhVHsNCAB4rGXA==" saltValue="2xmmBkpDsY7wvcaFROWhgg==" spinCount="100000" sheet="1" objects="1" scenarios="1"/>
  <mergeCells count="95">
    <mergeCell ref="C12:H12"/>
    <mergeCell ref="C23:H23"/>
    <mergeCell ref="B2:N2"/>
    <mergeCell ref="L3:N3"/>
    <mergeCell ref="B3:K4"/>
    <mergeCell ref="C13:H13"/>
    <mergeCell ref="B6:H6"/>
    <mergeCell ref="C7:H7"/>
    <mergeCell ref="B5:N5"/>
    <mergeCell ref="C8:H8"/>
    <mergeCell ref="C9:H9"/>
    <mergeCell ref="C10:H10"/>
    <mergeCell ref="C11:H11"/>
    <mergeCell ref="C24:H24"/>
    <mergeCell ref="C14:H14"/>
    <mergeCell ref="C15:H15"/>
    <mergeCell ref="C16:H16"/>
    <mergeCell ref="C17:J17"/>
    <mergeCell ref="B18:N18"/>
    <mergeCell ref="B19:H19"/>
    <mergeCell ref="C20:H20"/>
    <mergeCell ref="C21:H21"/>
    <mergeCell ref="C22:H22"/>
    <mergeCell ref="B31:N31"/>
    <mergeCell ref="C25:H25"/>
    <mergeCell ref="C26:H26"/>
    <mergeCell ref="C27:H27"/>
    <mergeCell ref="C28:H28"/>
    <mergeCell ref="C29:H29"/>
    <mergeCell ref="C30:J30"/>
    <mergeCell ref="C41:H41"/>
    <mergeCell ref="B32:H32"/>
    <mergeCell ref="C33:H33"/>
    <mergeCell ref="C34:H34"/>
    <mergeCell ref="C35:H35"/>
    <mergeCell ref="C36:H36"/>
    <mergeCell ref="C37:H37"/>
    <mergeCell ref="C38:H38"/>
    <mergeCell ref="C39:H39"/>
    <mergeCell ref="C40:H40"/>
    <mergeCell ref="C62:H62"/>
    <mergeCell ref="C52:H52"/>
    <mergeCell ref="C42:H42"/>
    <mergeCell ref="C43:J43"/>
    <mergeCell ref="B45:H45"/>
    <mergeCell ref="C46:H46"/>
    <mergeCell ref="B44:N44"/>
    <mergeCell ref="C47:H47"/>
    <mergeCell ref="C48:H48"/>
    <mergeCell ref="C49:H49"/>
    <mergeCell ref="C50:H50"/>
    <mergeCell ref="C51:H51"/>
    <mergeCell ref="C69:J69"/>
    <mergeCell ref="C63:H63"/>
    <mergeCell ref="C53:H53"/>
    <mergeCell ref="C54:H54"/>
    <mergeCell ref="C55:H55"/>
    <mergeCell ref="C56:J56"/>
    <mergeCell ref="B57:N57"/>
    <mergeCell ref="B58:H58"/>
    <mergeCell ref="C59:H59"/>
    <mergeCell ref="C60:H60"/>
    <mergeCell ref="C64:H64"/>
    <mergeCell ref="C65:H65"/>
    <mergeCell ref="C66:H66"/>
    <mergeCell ref="C67:H67"/>
    <mergeCell ref="C68:H68"/>
    <mergeCell ref="C61:H61"/>
    <mergeCell ref="C76:H76"/>
    <mergeCell ref="C77:H77"/>
    <mergeCell ref="C78:H78"/>
    <mergeCell ref="C79:H79"/>
    <mergeCell ref="B70:N70"/>
    <mergeCell ref="B71:H71"/>
    <mergeCell ref="C72:H72"/>
    <mergeCell ref="C73:H73"/>
    <mergeCell ref="C74:H74"/>
    <mergeCell ref="C75:H75"/>
    <mergeCell ref="C87:H87"/>
    <mergeCell ref="C88:H88"/>
    <mergeCell ref="C89:H89"/>
    <mergeCell ref="C90:H90"/>
    <mergeCell ref="C80:H80"/>
    <mergeCell ref="C81:H81"/>
    <mergeCell ref="C82:J82"/>
    <mergeCell ref="B84:H84"/>
    <mergeCell ref="C85:H85"/>
    <mergeCell ref="B83:N83"/>
    <mergeCell ref="C86:H86"/>
    <mergeCell ref="C96:J96"/>
    <mergeCell ref="C91:H91"/>
    <mergeCell ref="C92:H92"/>
    <mergeCell ref="C93:H93"/>
    <mergeCell ref="C94:H94"/>
    <mergeCell ref="C95:J95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85A0-E915-4526-9DBE-DD61AEC4D0A6}">
  <sheetPr codeName="Planilha7">
    <tabColor theme="7" tint="-0.499984740745262"/>
  </sheetPr>
  <dimension ref="B2:R453"/>
  <sheetViews>
    <sheetView showGridLines="0" zoomScale="60" zoomScaleNormal="60" workbookViewId="0">
      <pane ySplit="6" topLeftCell="A115" activePane="bottomLeft" state="frozen"/>
      <selection activeCell="H20" sqref="H20"/>
      <selection pane="bottomLeft" activeCell="M10" sqref="M10"/>
    </sheetView>
  </sheetViews>
  <sheetFormatPr defaultRowHeight="15" x14ac:dyDescent="0.25"/>
  <cols>
    <col min="1" max="2" width="3.5703125" style="369" customWidth="1"/>
    <col min="3" max="9" width="9.140625" style="369"/>
    <col min="10" max="11" width="12.5703125" style="369" customWidth="1"/>
    <col min="12" max="12" width="20.140625" style="369" bestFit="1" customWidth="1"/>
    <col min="13" max="15" width="28.5703125" style="369" customWidth="1"/>
    <col min="16" max="18" width="28.42578125" style="369" customWidth="1"/>
    <col min="19" max="16384" width="9.140625" style="369"/>
  </cols>
  <sheetData>
    <row r="2" spans="2:18" ht="22.5" customHeight="1" x14ac:dyDescent="0.25">
      <c r="B2" s="468"/>
      <c r="C2" s="469"/>
      <c r="D2" s="469"/>
      <c r="E2" s="975" t="s">
        <v>932</v>
      </c>
      <c r="F2" s="975"/>
      <c r="G2" s="975"/>
      <c r="H2" s="975"/>
      <c r="I2" s="975"/>
      <c r="J2" s="975"/>
      <c r="K2" s="469"/>
      <c r="L2" s="469"/>
      <c r="M2" s="469"/>
      <c r="N2" s="469"/>
      <c r="O2" s="470"/>
      <c r="P2" s="470"/>
      <c r="Q2" s="470"/>
      <c r="R2" s="470"/>
    </row>
    <row r="3" spans="2:18" x14ac:dyDescent="0.25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995" t="s">
        <v>931</v>
      </c>
      <c r="N3" s="996"/>
      <c r="O3" s="996"/>
      <c r="P3" s="996"/>
      <c r="Q3" s="996"/>
      <c r="R3" s="996"/>
    </row>
    <row r="4" spans="2:18" x14ac:dyDescent="0.25">
      <c r="B4" s="109" t="s">
        <v>230</v>
      </c>
      <c r="C4" s="110"/>
      <c r="D4" s="110"/>
      <c r="E4" s="110"/>
      <c r="F4" s="111">
        <v>0.95</v>
      </c>
      <c r="G4" s="112"/>
      <c r="H4" s="110" t="s">
        <v>231</v>
      </c>
      <c r="I4" s="110"/>
      <c r="J4" s="110"/>
      <c r="K4" s="110"/>
      <c r="L4" s="113">
        <v>1.96</v>
      </c>
      <c r="M4" s="995"/>
      <c r="N4" s="996"/>
      <c r="O4" s="996"/>
      <c r="P4" s="996"/>
      <c r="Q4" s="996"/>
      <c r="R4" s="996"/>
    </row>
    <row r="5" spans="2:18" x14ac:dyDescent="0.25">
      <c r="B5" s="109" t="s">
        <v>232</v>
      </c>
      <c r="C5" s="110"/>
      <c r="D5" s="110"/>
      <c r="E5" s="110"/>
      <c r="F5" s="111">
        <v>0.1</v>
      </c>
      <c r="G5" s="112"/>
      <c r="H5" s="110"/>
      <c r="I5" s="110"/>
      <c r="J5" s="110"/>
      <c r="K5" s="110"/>
      <c r="L5" s="115"/>
      <c r="M5" s="995"/>
      <c r="N5" s="996"/>
      <c r="O5" s="996"/>
      <c r="P5" s="996"/>
      <c r="Q5" s="996"/>
      <c r="R5" s="996"/>
    </row>
    <row r="6" spans="2:18" x14ac:dyDescent="0.25"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484" t="s">
        <v>915</v>
      </c>
      <c r="N6" s="484" t="s">
        <v>924</v>
      </c>
      <c r="O6" s="484" t="s">
        <v>925</v>
      </c>
      <c r="P6" s="484" t="s">
        <v>941</v>
      </c>
      <c r="Q6" s="484" t="s">
        <v>942</v>
      </c>
      <c r="R6" s="484" t="s">
        <v>943</v>
      </c>
    </row>
    <row r="7" spans="2:18" x14ac:dyDescent="0.25">
      <c r="B7" s="997" t="s">
        <v>678</v>
      </c>
      <c r="C7" s="997"/>
      <c r="D7" s="997"/>
      <c r="E7" s="997"/>
      <c r="F7" s="997"/>
      <c r="G7" s="997"/>
      <c r="H7" s="997"/>
      <c r="I7" s="997"/>
      <c r="J7" s="997"/>
      <c r="K7" s="997"/>
      <c r="L7" s="997"/>
      <c r="M7" s="466"/>
      <c r="N7" s="466"/>
      <c r="O7" s="467"/>
      <c r="P7" s="466"/>
      <c r="Q7" s="466"/>
      <c r="R7" s="467"/>
    </row>
    <row r="8" spans="2:18" x14ac:dyDescent="0.25">
      <c r="B8" s="998" t="s">
        <v>233</v>
      </c>
      <c r="C8" s="998"/>
      <c r="D8" s="998"/>
      <c r="E8" s="998"/>
      <c r="F8" s="998"/>
      <c r="G8" s="998"/>
      <c r="H8" s="998"/>
      <c r="I8" s="998"/>
      <c r="J8" s="998"/>
      <c r="K8" s="998"/>
      <c r="L8" s="998"/>
      <c r="M8" s="484" t="s">
        <v>915</v>
      </c>
      <c r="N8" s="484" t="s">
        <v>924</v>
      </c>
      <c r="O8" s="484" t="s">
        <v>925</v>
      </c>
      <c r="P8" s="484" t="s">
        <v>941</v>
      </c>
      <c r="Q8" s="484" t="s">
        <v>942</v>
      </c>
      <c r="R8" s="484" t="s">
        <v>943</v>
      </c>
    </row>
    <row r="9" spans="2:18" x14ac:dyDescent="0.25">
      <c r="B9" s="969" t="s">
        <v>234</v>
      </c>
      <c r="C9" s="970"/>
      <c r="D9" s="970"/>
      <c r="E9" s="970"/>
      <c r="F9" s="970"/>
      <c r="G9" s="970"/>
      <c r="H9" s="971"/>
      <c r="I9" s="119" t="s">
        <v>235</v>
      </c>
      <c r="J9" s="120" t="s">
        <v>236</v>
      </c>
      <c r="K9" s="120" t="s">
        <v>237</v>
      </c>
      <c r="L9" s="120" t="s">
        <v>914</v>
      </c>
      <c r="M9" s="309" t="s">
        <v>238</v>
      </c>
      <c r="N9" s="309" t="s">
        <v>238</v>
      </c>
      <c r="O9" s="309" t="s">
        <v>238</v>
      </c>
      <c r="P9" s="309" t="s">
        <v>238</v>
      </c>
      <c r="Q9" s="309" t="s">
        <v>238</v>
      </c>
      <c r="R9" s="309" t="s">
        <v>238</v>
      </c>
    </row>
    <row r="10" spans="2:18" x14ac:dyDescent="0.25">
      <c r="B10" s="122">
        <v>1</v>
      </c>
      <c r="C10" s="965"/>
      <c r="D10" s="965"/>
      <c r="E10" s="965"/>
      <c r="F10" s="965"/>
      <c r="G10" s="965"/>
      <c r="H10" s="966"/>
      <c r="I10" s="488"/>
      <c r="J10" s="476"/>
      <c r="K10" s="420">
        <f>IF(OR(I10=0,J10=0),0,IF((((($L$4^2*I10^2)/$F$5^2)*J10)/((($L$4^2*I10^2)/$F$5^2)+J10))&lt;(($L$4^2*I10^2)/$F$5^2),ROUND((((($L$4^2*I10^2)/$F$5^2)*J10)/((($L$4^2*I10^2)/$F$5^2)+J10)),0),ROUND((($L$4^2*I10^2)/$F$5^2),0)))</f>
        <v>0</v>
      </c>
      <c r="L10" s="489">
        <f>IFERROR(SMALL(M10:R10,1),0)</f>
        <v>0</v>
      </c>
      <c r="M10" s="477"/>
      <c r="N10" s="124"/>
      <c r="O10" s="124"/>
      <c r="P10" s="477"/>
      <c r="Q10" s="124"/>
      <c r="R10" s="124"/>
    </row>
    <row r="11" spans="2:18" x14ac:dyDescent="0.25">
      <c r="B11" s="122">
        <v>2</v>
      </c>
      <c r="C11" s="965"/>
      <c r="D11" s="965"/>
      <c r="E11" s="965"/>
      <c r="F11" s="965"/>
      <c r="G11" s="965"/>
      <c r="H11" s="966"/>
      <c r="I11" s="488"/>
      <c r="J11" s="476"/>
      <c r="K11" s="420">
        <f t="shared" ref="K11:K59" si="0">IF(OR(I11=0,J11=0),0,IF((((($L$4^2*I11^2)/$F$5^2)*J11)/((($L$4^2*I11^2)/$F$5^2)+J11))&lt;(($L$4^2*I11^2)/$F$5^2),ROUND((((($L$4^2*I11^2)/$F$5^2)*J11)/((($L$4^2*I11^2)/$F$5^2)+J11)),0),ROUND((($L$4^2*I11^2)/$F$5^2),0)))</f>
        <v>0</v>
      </c>
      <c r="L11" s="489">
        <f t="shared" ref="L11:L59" si="1">IFERROR(SMALL(M11:R11,1),0)</f>
        <v>0</v>
      </c>
      <c r="M11" s="477"/>
      <c r="N11" s="124"/>
      <c r="O11" s="124"/>
      <c r="P11" s="477"/>
      <c r="Q11" s="124"/>
      <c r="R11" s="124"/>
    </row>
    <row r="12" spans="2:18" x14ac:dyDescent="0.25">
      <c r="B12" s="122">
        <v>3</v>
      </c>
      <c r="C12" s="965"/>
      <c r="D12" s="965"/>
      <c r="E12" s="965"/>
      <c r="F12" s="965"/>
      <c r="G12" s="965"/>
      <c r="H12" s="966"/>
      <c r="I12" s="488"/>
      <c r="J12" s="476"/>
      <c r="K12" s="420">
        <f t="shared" si="0"/>
        <v>0</v>
      </c>
      <c r="L12" s="489">
        <f t="shared" si="1"/>
        <v>0</v>
      </c>
      <c r="M12" s="655"/>
      <c r="N12" s="124"/>
      <c r="O12" s="124"/>
      <c r="P12" s="477"/>
      <c r="Q12" s="124"/>
      <c r="R12" s="124"/>
    </row>
    <row r="13" spans="2:18" x14ac:dyDescent="0.25">
      <c r="B13" s="122">
        <v>4</v>
      </c>
      <c r="C13" s="965"/>
      <c r="D13" s="965"/>
      <c r="E13" s="965"/>
      <c r="F13" s="965"/>
      <c r="G13" s="965"/>
      <c r="H13" s="966"/>
      <c r="I13" s="488"/>
      <c r="J13" s="476"/>
      <c r="K13" s="420">
        <f t="shared" si="0"/>
        <v>0</v>
      </c>
      <c r="L13" s="489">
        <f t="shared" si="1"/>
        <v>0</v>
      </c>
      <c r="M13" s="477"/>
      <c r="N13" s="124"/>
      <c r="O13" s="124"/>
      <c r="P13" s="477"/>
      <c r="Q13" s="124"/>
      <c r="R13" s="124"/>
    </row>
    <row r="14" spans="2:18" x14ac:dyDescent="0.25">
      <c r="B14" s="122">
        <v>5</v>
      </c>
      <c r="C14" s="965"/>
      <c r="D14" s="965"/>
      <c r="E14" s="965"/>
      <c r="F14" s="965"/>
      <c r="G14" s="965"/>
      <c r="H14" s="966"/>
      <c r="I14" s="488"/>
      <c r="J14" s="476"/>
      <c r="K14" s="420">
        <f t="shared" si="0"/>
        <v>0</v>
      </c>
      <c r="L14" s="489">
        <f t="shared" si="1"/>
        <v>0</v>
      </c>
      <c r="M14" s="477"/>
      <c r="N14" s="124"/>
      <c r="O14" s="124"/>
      <c r="P14" s="477"/>
      <c r="Q14" s="124"/>
      <c r="R14" s="124"/>
    </row>
    <row r="15" spans="2:18" x14ac:dyDescent="0.25">
      <c r="B15" s="122">
        <v>6</v>
      </c>
      <c r="C15" s="965"/>
      <c r="D15" s="965"/>
      <c r="E15" s="965"/>
      <c r="F15" s="965"/>
      <c r="G15" s="965"/>
      <c r="H15" s="966"/>
      <c r="I15" s="488"/>
      <c r="J15" s="476"/>
      <c r="K15" s="420">
        <f t="shared" si="0"/>
        <v>0</v>
      </c>
      <c r="L15" s="489">
        <f t="shared" si="1"/>
        <v>0</v>
      </c>
      <c r="M15" s="655"/>
      <c r="N15" s="124"/>
      <c r="O15" s="124"/>
      <c r="P15" s="477"/>
      <c r="Q15" s="124"/>
      <c r="R15" s="124"/>
    </row>
    <row r="16" spans="2:18" x14ac:dyDescent="0.25">
      <c r="B16" s="122">
        <v>7</v>
      </c>
      <c r="C16" s="965"/>
      <c r="D16" s="965"/>
      <c r="E16" s="965"/>
      <c r="F16" s="965"/>
      <c r="G16" s="965"/>
      <c r="H16" s="966"/>
      <c r="I16" s="488"/>
      <c r="J16" s="476"/>
      <c r="K16" s="420">
        <f t="shared" si="0"/>
        <v>0</v>
      </c>
      <c r="L16" s="489">
        <f t="shared" si="1"/>
        <v>0</v>
      </c>
      <c r="M16" s="477"/>
      <c r="N16" s="621"/>
      <c r="O16" s="124"/>
      <c r="P16" s="477"/>
      <c r="Q16" s="124"/>
      <c r="R16" s="124"/>
    </row>
    <row r="17" spans="2:18" x14ac:dyDescent="0.25">
      <c r="B17" s="122">
        <v>8</v>
      </c>
      <c r="C17" s="965"/>
      <c r="D17" s="965"/>
      <c r="E17" s="965"/>
      <c r="F17" s="965"/>
      <c r="G17" s="965"/>
      <c r="H17" s="966"/>
      <c r="I17" s="488"/>
      <c r="J17" s="476"/>
      <c r="K17" s="420">
        <f t="shared" si="0"/>
        <v>0</v>
      </c>
      <c r="L17" s="489">
        <f t="shared" si="1"/>
        <v>0</v>
      </c>
      <c r="M17" s="477"/>
      <c r="N17" s="124"/>
      <c r="O17" s="124"/>
      <c r="P17" s="477"/>
      <c r="Q17" s="124"/>
      <c r="R17" s="124"/>
    </row>
    <row r="18" spans="2:18" x14ac:dyDescent="0.25">
      <c r="B18" s="122">
        <v>9</v>
      </c>
      <c r="C18" s="965"/>
      <c r="D18" s="965"/>
      <c r="E18" s="965"/>
      <c r="F18" s="965"/>
      <c r="G18" s="965"/>
      <c r="H18" s="966"/>
      <c r="I18" s="488"/>
      <c r="J18" s="476"/>
      <c r="K18" s="420">
        <f t="shared" si="0"/>
        <v>0</v>
      </c>
      <c r="L18" s="489">
        <f t="shared" si="1"/>
        <v>0</v>
      </c>
      <c r="M18" s="477"/>
      <c r="N18" s="124"/>
      <c r="O18" s="124"/>
      <c r="P18" s="477"/>
      <c r="Q18" s="124"/>
      <c r="R18" s="124"/>
    </row>
    <row r="19" spans="2:18" x14ac:dyDescent="0.25">
      <c r="B19" s="122">
        <v>10</v>
      </c>
      <c r="C19" s="965"/>
      <c r="D19" s="965"/>
      <c r="E19" s="965"/>
      <c r="F19" s="965"/>
      <c r="G19" s="965"/>
      <c r="H19" s="966"/>
      <c r="I19" s="488"/>
      <c r="J19" s="476"/>
      <c r="K19" s="420">
        <f t="shared" si="0"/>
        <v>0</v>
      </c>
      <c r="L19" s="489">
        <f t="shared" si="1"/>
        <v>0</v>
      </c>
      <c r="M19" s="477"/>
      <c r="N19" s="124"/>
      <c r="O19" s="124"/>
      <c r="P19" s="477"/>
      <c r="Q19" s="124"/>
      <c r="R19" s="124"/>
    </row>
    <row r="20" spans="2:18" x14ac:dyDescent="0.25">
      <c r="B20" s="122">
        <v>11</v>
      </c>
      <c r="C20" s="965"/>
      <c r="D20" s="965"/>
      <c r="E20" s="965"/>
      <c r="F20" s="965"/>
      <c r="G20" s="965"/>
      <c r="H20" s="966"/>
      <c r="I20" s="488"/>
      <c r="J20" s="476"/>
      <c r="K20" s="420">
        <f t="shared" si="0"/>
        <v>0</v>
      </c>
      <c r="L20" s="489">
        <f t="shared" si="1"/>
        <v>0</v>
      </c>
      <c r="M20" s="477"/>
      <c r="N20" s="124"/>
      <c r="O20" s="124"/>
      <c r="P20" s="477"/>
      <c r="Q20" s="124"/>
      <c r="R20" s="124"/>
    </row>
    <row r="21" spans="2:18" x14ac:dyDescent="0.25">
      <c r="B21" s="122">
        <v>12</v>
      </c>
      <c r="C21" s="965"/>
      <c r="D21" s="965"/>
      <c r="E21" s="965"/>
      <c r="F21" s="965"/>
      <c r="G21" s="965"/>
      <c r="H21" s="966"/>
      <c r="I21" s="488"/>
      <c r="J21" s="476"/>
      <c r="K21" s="420">
        <f t="shared" si="0"/>
        <v>0</v>
      </c>
      <c r="L21" s="489">
        <f t="shared" si="1"/>
        <v>0</v>
      </c>
      <c r="M21" s="477"/>
      <c r="N21" s="124"/>
      <c r="O21" s="124"/>
      <c r="P21" s="477"/>
      <c r="Q21" s="124"/>
      <c r="R21" s="124"/>
    </row>
    <row r="22" spans="2:18" x14ac:dyDescent="0.25">
      <c r="B22" s="122">
        <v>13</v>
      </c>
      <c r="C22" s="965"/>
      <c r="D22" s="965"/>
      <c r="E22" s="965"/>
      <c r="F22" s="965"/>
      <c r="G22" s="965"/>
      <c r="H22" s="966"/>
      <c r="I22" s="488"/>
      <c r="J22" s="476"/>
      <c r="K22" s="420">
        <f t="shared" si="0"/>
        <v>0</v>
      </c>
      <c r="L22" s="489">
        <f t="shared" si="1"/>
        <v>0</v>
      </c>
      <c r="M22" s="477"/>
      <c r="N22" s="124"/>
      <c r="O22" s="124"/>
      <c r="P22" s="477"/>
      <c r="Q22" s="124"/>
      <c r="R22" s="124"/>
    </row>
    <row r="23" spans="2:18" x14ac:dyDescent="0.25">
      <c r="B23" s="122">
        <v>14</v>
      </c>
      <c r="C23" s="965"/>
      <c r="D23" s="965"/>
      <c r="E23" s="965"/>
      <c r="F23" s="965"/>
      <c r="G23" s="965"/>
      <c r="H23" s="966"/>
      <c r="I23" s="488"/>
      <c r="J23" s="476"/>
      <c r="K23" s="420">
        <f t="shared" si="0"/>
        <v>0</v>
      </c>
      <c r="L23" s="489">
        <f t="shared" si="1"/>
        <v>0</v>
      </c>
      <c r="M23" s="477"/>
      <c r="N23" s="124"/>
      <c r="O23" s="124"/>
      <c r="P23" s="477"/>
      <c r="Q23" s="124"/>
      <c r="R23" s="124"/>
    </row>
    <row r="24" spans="2:18" x14ac:dyDescent="0.25">
      <c r="B24" s="122">
        <v>15</v>
      </c>
      <c r="C24" s="965"/>
      <c r="D24" s="965"/>
      <c r="E24" s="965"/>
      <c r="F24" s="965"/>
      <c r="G24" s="965"/>
      <c r="H24" s="966"/>
      <c r="I24" s="488"/>
      <c r="J24" s="476"/>
      <c r="K24" s="420">
        <f t="shared" si="0"/>
        <v>0</v>
      </c>
      <c r="L24" s="489">
        <f t="shared" si="1"/>
        <v>0</v>
      </c>
      <c r="M24" s="477"/>
      <c r="N24" s="124"/>
      <c r="O24" s="124"/>
      <c r="P24" s="477"/>
      <c r="Q24" s="124"/>
      <c r="R24" s="124"/>
    </row>
    <row r="25" spans="2:18" x14ac:dyDescent="0.25">
      <c r="B25" s="122">
        <v>16</v>
      </c>
      <c r="C25" s="965"/>
      <c r="D25" s="965"/>
      <c r="E25" s="965"/>
      <c r="F25" s="965"/>
      <c r="G25" s="965"/>
      <c r="H25" s="966"/>
      <c r="I25" s="488"/>
      <c r="J25" s="476"/>
      <c r="K25" s="420">
        <f t="shared" si="0"/>
        <v>0</v>
      </c>
      <c r="L25" s="489">
        <f t="shared" si="1"/>
        <v>0</v>
      </c>
      <c r="M25" s="477"/>
      <c r="N25" s="124"/>
      <c r="O25" s="124"/>
      <c r="P25" s="477"/>
      <c r="Q25" s="124"/>
      <c r="R25" s="124"/>
    </row>
    <row r="26" spans="2:18" x14ac:dyDescent="0.25">
      <c r="B26" s="122">
        <v>17</v>
      </c>
      <c r="C26" s="965"/>
      <c r="D26" s="965"/>
      <c r="E26" s="965"/>
      <c r="F26" s="965"/>
      <c r="G26" s="965"/>
      <c r="H26" s="966"/>
      <c r="I26" s="488"/>
      <c r="J26" s="476"/>
      <c r="K26" s="420">
        <f t="shared" si="0"/>
        <v>0</v>
      </c>
      <c r="L26" s="489">
        <f t="shared" si="1"/>
        <v>0</v>
      </c>
      <c r="M26" s="477"/>
      <c r="N26" s="124"/>
      <c r="O26" s="124"/>
      <c r="P26" s="477"/>
      <c r="Q26" s="124"/>
      <c r="R26" s="124"/>
    </row>
    <row r="27" spans="2:18" x14ac:dyDescent="0.25">
      <c r="B27" s="122">
        <v>18</v>
      </c>
      <c r="C27" s="965"/>
      <c r="D27" s="965"/>
      <c r="E27" s="965"/>
      <c r="F27" s="965"/>
      <c r="G27" s="965"/>
      <c r="H27" s="966"/>
      <c r="I27" s="488"/>
      <c r="J27" s="476"/>
      <c r="K27" s="420">
        <f t="shared" si="0"/>
        <v>0</v>
      </c>
      <c r="L27" s="489">
        <f t="shared" si="1"/>
        <v>0</v>
      </c>
      <c r="M27" s="477"/>
      <c r="N27" s="124"/>
      <c r="O27" s="124"/>
      <c r="P27" s="477"/>
      <c r="Q27" s="124"/>
      <c r="R27" s="124"/>
    </row>
    <row r="28" spans="2:18" x14ac:dyDescent="0.25">
      <c r="B28" s="122">
        <v>19</v>
      </c>
      <c r="C28" s="965"/>
      <c r="D28" s="965"/>
      <c r="E28" s="965"/>
      <c r="F28" s="965"/>
      <c r="G28" s="965"/>
      <c r="H28" s="966"/>
      <c r="I28" s="488"/>
      <c r="J28" s="476"/>
      <c r="K28" s="420">
        <f t="shared" si="0"/>
        <v>0</v>
      </c>
      <c r="L28" s="489">
        <f t="shared" si="1"/>
        <v>0</v>
      </c>
      <c r="M28" s="477"/>
      <c r="N28" s="124"/>
      <c r="O28" s="124"/>
      <c r="P28" s="477"/>
      <c r="Q28" s="124"/>
      <c r="R28" s="124"/>
    </row>
    <row r="29" spans="2:18" x14ac:dyDescent="0.25">
      <c r="B29" s="122">
        <v>20</v>
      </c>
      <c r="C29" s="965"/>
      <c r="D29" s="965"/>
      <c r="E29" s="965"/>
      <c r="F29" s="965"/>
      <c r="G29" s="965"/>
      <c r="H29" s="966"/>
      <c r="I29" s="488"/>
      <c r="J29" s="476"/>
      <c r="K29" s="420">
        <f t="shared" si="0"/>
        <v>0</v>
      </c>
      <c r="L29" s="489">
        <f t="shared" si="1"/>
        <v>0</v>
      </c>
      <c r="M29" s="477"/>
      <c r="N29" s="124"/>
      <c r="O29" s="124"/>
      <c r="P29" s="477"/>
      <c r="Q29" s="124"/>
      <c r="R29" s="124"/>
    </row>
    <row r="30" spans="2:18" x14ac:dyDescent="0.25">
      <c r="B30" s="122">
        <v>21</v>
      </c>
      <c r="C30" s="965"/>
      <c r="D30" s="965"/>
      <c r="E30" s="965"/>
      <c r="F30" s="965"/>
      <c r="G30" s="965"/>
      <c r="H30" s="966"/>
      <c r="I30" s="488"/>
      <c r="J30" s="476"/>
      <c r="K30" s="420">
        <f t="shared" si="0"/>
        <v>0</v>
      </c>
      <c r="L30" s="489">
        <f t="shared" si="1"/>
        <v>0</v>
      </c>
      <c r="M30" s="477"/>
      <c r="N30" s="124"/>
      <c r="O30" s="124"/>
      <c r="P30" s="477"/>
      <c r="Q30" s="124"/>
      <c r="R30" s="124"/>
    </row>
    <row r="31" spans="2:18" x14ac:dyDescent="0.25">
      <c r="B31" s="122">
        <v>22</v>
      </c>
      <c r="C31" s="965"/>
      <c r="D31" s="965"/>
      <c r="E31" s="965"/>
      <c r="F31" s="965"/>
      <c r="G31" s="965"/>
      <c r="H31" s="966"/>
      <c r="I31" s="488"/>
      <c r="J31" s="476"/>
      <c r="K31" s="420">
        <f t="shared" si="0"/>
        <v>0</v>
      </c>
      <c r="L31" s="489">
        <f t="shared" si="1"/>
        <v>0</v>
      </c>
      <c r="M31" s="477"/>
      <c r="N31" s="124"/>
      <c r="O31" s="124"/>
      <c r="P31" s="477"/>
      <c r="Q31" s="124"/>
      <c r="R31" s="124"/>
    </row>
    <row r="32" spans="2:18" x14ac:dyDescent="0.25">
      <c r="B32" s="122">
        <v>23</v>
      </c>
      <c r="C32" s="965"/>
      <c r="D32" s="965"/>
      <c r="E32" s="965"/>
      <c r="F32" s="965"/>
      <c r="G32" s="965"/>
      <c r="H32" s="966"/>
      <c r="I32" s="488"/>
      <c r="J32" s="476"/>
      <c r="K32" s="420">
        <f t="shared" si="0"/>
        <v>0</v>
      </c>
      <c r="L32" s="489">
        <f t="shared" si="1"/>
        <v>0</v>
      </c>
      <c r="M32" s="477"/>
      <c r="N32" s="124"/>
      <c r="O32" s="124"/>
      <c r="P32" s="477"/>
      <c r="Q32" s="124"/>
      <c r="R32" s="124"/>
    </row>
    <row r="33" spans="2:18" x14ac:dyDescent="0.25">
      <c r="B33" s="122">
        <v>24</v>
      </c>
      <c r="C33" s="965"/>
      <c r="D33" s="965"/>
      <c r="E33" s="965"/>
      <c r="F33" s="965"/>
      <c r="G33" s="965"/>
      <c r="H33" s="966"/>
      <c r="I33" s="488"/>
      <c r="J33" s="476"/>
      <c r="K33" s="420">
        <f t="shared" si="0"/>
        <v>0</v>
      </c>
      <c r="L33" s="489">
        <f t="shared" si="1"/>
        <v>0</v>
      </c>
      <c r="M33" s="477"/>
      <c r="N33" s="124"/>
      <c r="O33" s="124"/>
      <c r="P33" s="477"/>
      <c r="Q33" s="124"/>
      <c r="R33" s="124"/>
    </row>
    <row r="34" spans="2:18" x14ac:dyDescent="0.25">
      <c r="B34" s="122">
        <v>25</v>
      </c>
      <c r="C34" s="965"/>
      <c r="D34" s="965"/>
      <c r="E34" s="965"/>
      <c r="F34" s="965"/>
      <c r="G34" s="965"/>
      <c r="H34" s="966"/>
      <c r="I34" s="488"/>
      <c r="J34" s="476"/>
      <c r="K34" s="420">
        <f t="shared" si="0"/>
        <v>0</v>
      </c>
      <c r="L34" s="489">
        <f t="shared" si="1"/>
        <v>0</v>
      </c>
      <c r="M34" s="477"/>
      <c r="N34" s="124"/>
      <c r="O34" s="124"/>
      <c r="P34" s="477"/>
      <c r="Q34" s="124"/>
      <c r="R34" s="124"/>
    </row>
    <row r="35" spans="2:18" x14ac:dyDescent="0.25">
      <c r="B35" s="122">
        <v>26</v>
      </c>
      <c r="C35" s="965"/>
      <c r="D35" s="965"/>
      <c r="E35" s="965"/>
      <c r="F35" s="965"/>
      <c r="G35" s="965"/>
      <c r="H35" s="966"/>
      <c r="I35" s="488"/>
      <c r="J35" s="476"/>
      <c r="K35" s="420">
        <f t="shared" si="0"/>
        <v>0</v>
      </c>
      <c r="L35" s="489">
        <f t="shared" si="1"/>
        <v>0</v>
      </c>
      <c r="M35" s="477"/>
      <c r="N35" s="124"/>
      <c r="O35" s="124"/>
      <c r="P35" s="477"/>
      <c r="Q35" s="124"/>
      <c r="R35" s="124"/>
    </row>
    <row r="36" spans="2:18" x14ac:dyDescent="0.25">
      <c r="B36" s="122">
        <v>27</v>
      </c>
      <c r="C36" s="965"/>
      <c r="D36" s="965"/>
      <c r="E36" s="965"/>
      <c r="F36" s="965"/>
      <c r="G36" s="965"/>
      <c r="H36" s="966"/>
      <c r="I36" s="488"/>
      <c r="J36" s="476"/>
      <c r="K36" s="420">
        <f t="shared" si="0"/>
        <v>0</v>
      </c>
      <c r="L36" s="489">
        <f t="shared" si="1"/>
        <v>0</v>
      </c>
      <c r="M36" s="477"/>
      <c r="N36" s="124"/>
      <c r="O36" s="124"/>
      <c r="P36" s="477"/>
      <c r="Q36" s="124"/>
      <c r="R36" s="124"/>
    </row>
    <row r="37" spans="2:18" x14ac:dyDescent="0.25">
      <c r="B37" s="122">
        <v>28</v>
      </c>
      <c r="C37" s="965"/>
      <c r="D37" s="965"/>
      <c r="E37" s="965"/>
      <c r="F37" s="965"/>
      <c r="G37" s="965"/>
      <c r="H37" s="966"/>
      <c r="I37" s="488"/>
      <c r="J37" s="476"/>
      <c r="K37" s="420">
        <f t="shared" si="0"/>
        <v>0</v>
      </c>
      <c r="L37" s="489">
        <f t="shared" si="1"/>
        <v>0</v>
      </c>
      <c r="M37" s="477"/>
      <c r="N37" s="124"/>
      <c r="O37" s="124"/>
      <c r="P37" s="477"/>
      <c r="Q37" s="124"/>
      <c r="R37" s="124"/>
    </row>
    <row r="38" spans="2:18" x14ac:dyDescent="0.25">
      <c r="B38" s="122">
        <v>29</v>
      </c>
      <c r="C38" s="965"/>
      <c r="D38" s="965"/>
      <c r="E38" s="965"/>
      <c r="F38" s="965"/>
      <c r="G38" s="965"/>
      <c r="H38" s="966"/>
      <c r="I38" s="488"/>
      <c r="J38" s="476"/>
      <c r="K38" s="420">
        <f t="shared" si="0"/>
        <v>0</v>
      </c>
      <c r="L38" s="489">
        <f t="shared" si="1"/>
        <v>0</v>
      </c>
      <c r="M38" s="477"/>
      <c r="N38" s="124"/>
      <c r="O38" s="124"/>
      <c r="P38" s="477"/>
      <c r="Q38" s="124"/>
      <c r="R38" s="124"/>
    </row>
    <row r="39" spans="2:18" x14ac:dyDescent="0.25">
      <c r="B39" s="122">
        <v>30</v>
      </c>
      <c r="C39" s="965"/>
      <c r="D39" s="965"/>
      <c r="E39" s="965"/>
      <c r="F39" s="965"/>
      <c r="G39" s="965"/>
      <c r="H39" s="966"/>
      <c r="I39" s="488"/>
      <c r="J39" s="476"/>
      <c r="K39" s="420">
        <f t="shared" si="0"/>
        <v>0</v>
      </c>
      <c r="L39" s="489">
        <f t="shared" si="1"/>
        <v>0</v>
      </c>
      <c r="M39" s="477"/>
      <c r="N39" s="124"/>
      <c r="O39" s="124"/>
      <c r="P39" s="477"/>
      <c r="Q39" s="124"/>
      <c r="R39" s="124"/>
    </row>
    <row r="40" spans="2:18" x14ac:dyDescent="0.25">
      <c r="B40" s="122">
        <v>31</v>
      </c>
      <c r="C40" s="965"/>
      <c r="D40" s="965"/>
      <c r="E40" s="965"/>
      <c r="F40" s="965"/>
      <c r="G40" s="965"/>
      <c r="H40" s="966"/>
      <c r="I40" s="488"/>
      <c r="J40" s="476"/>
      <c r="K40" s="420">
        <f t="shared" si="0"/>
        <v>0</v>
      </c>
      <c r="L40" s="489">
        <f t="shared" si="1"/>
        <v>0</v>
      </c>
      <c r="M40" s="477"/>
      <c r="N40" s="124"/>
      <c r="O40" s="124"/>
      <c r="P40" s="477"/>
      <c r="Q40" s="124"/>
      <c r="R40" s="124"/>
    </row>
    <row r="41" spans="2:18" x14ac:dyDescent="0.25">
      <c r="B41" s="122">
        <v>32</v>
      </c>
      <c r="C41" s="965"/>
      <c r="D41" s="965"/>
      <c r="E41" s="965"/>
      <c r="F41" s="965"/>
      <c r="G41" s="965"/>
      <c r="H41" s="966"/>
      <c r="I41" s="488"/>
      <c r="J41" s="476"/>
      <c r="K41" s="420">
        <f t="shared" si="0"/>
        <v>0</v>
      </c>
      <c r="L41" s="489">
        <f t="shared" si="1"/>
        <v>0</v>
      </c>
      <c r="M41" s="477"/>
      <c r="N41" s="124"/>
      <c r="O41" s="124"/>
      <c r="P41" s="477"/>
      <c r="Q41" s="124"/>
      <c r="R41" s="124"/>
    </row>
    <row r="42" spans="2:18" x14ac:dyDescent="0.25">
      <c r="B42" s="122">
        <v>33</v>
      </c>
      <c r="C42" s="965"/>
      <c r="D42" s="965"/>
      <c r="E42" s="965"/>
      <c r="F42" s="965"/>
      <c r="G42" s="965"/>
      <c r="H42" s="966"/>
      <c r="I42" s="488"/>
      <c r="J42" s="476"/>
      <c r="K42" s="420">
        <f t="shared" si="0"/>
        <v>0</v>
      </c>
      <c r="L42" s="489">
        <f t="shared" si="1"/>
        <v>0</v>
      </c>
      <c r="M42" s="477"/>
      <c r="N42" s="124"/>
      <c r="O42" s="124"/>
      <c r="P42" s="477"/>
      <c r="Q42" s="124"/>
      <c r="R42" s="124"/>
    </row>
    <row r="43" spans="2:18" x14ac:dyDescent="0.25">
      <c r="B43" s="122">
        <v>34</v>
      </c>
      <c r="C43" s="965"/>
      <c r="D43" s="965"/>
      <c r="E43" s="965"/>
      <c r="F43" s="965"/>
      <c r="G43" s="965"/>
      <c r="H43" s="966"/>
      <c r="I43" s="488"/>
      <c r="J43" s="476"/>
      <c r="K43" s="420">
        <f t="shared" si="0"/>
        <v>0</v>
      </c>
      <c r="L43" s="489">
        <f t="shared" si="1"/>
        <v>0</v>
      </c>
      <c r="M43" s="477"/>
      <c r="N43" s="124"/>
      <c r="O43" s="124"/>
      <c r="P43" s="477"/>
      <c r="Q43" s="124"/>
      <c r="R43" s="124"/>
    </row>
    <row r="44" spans="2:18" x14ac:dyDescent="0.25">
      <c r="B44" s="122">
        <v>35</v>
      </c>
      <c r="C44" s="965"/>
      <c r="D44" s="965"/>
      <c r="E44" s="965"/>
      <c r="F44" s="965"/>
      <c r="G44" s="965"/>
      <c r="H44" s="966"/>
      <c r="I44" s="488"/>
      <c r="J44" s="476"/>
      <c r="K44" s="420">
        <f t="shared" si="0"/>
        <v>0</v>
      </c>
      <c r="L44" s="489">
        <f t="shared" si="1"/>
        <v>0</v>
      </c>
      <c r="M44" s="477"/>
      <c r="N44" s="124"/>
      <c r="O44" s="124"/>
      <c r="P44" s="477"/>
      <c r="Q44" s="124"/>
      <c r="R44" s="124"/>
    </row>
    <row r="45" spans="2:18" x14ac:dyDescent="0.25">
      <c r="B45" s="122">
        <v>36</v>
      </c>
      <c r="C45" s="965"/>
      <c r="D45" s="965"/>
      <c r="E45" s="965"/>
      <c r="F45" s="965"/>
      <c r="G45" s="965"/>
      <c r="H45" s="966"/>
      <c r="I45" s="488"/>
      <c r="J45" s="476"/>
      <c r="K45" s="420">
        <f t="shared" si="0"/>
        <v>0</v>
      </c>
      <c r="L45" s="489">
        <f t="shared" si="1"/>
        <v>0</v>
      </c>
      <c r="M45" s="477"/>
      <c r="N45" s="124"/>
      <c r="O45" s="124"/>
      <c r="P45" s="477"/>
      <c r="Q45" s="124"/>
      <c r="R45" s="124"/>
    </row>
    <row r="46" spans="2:18" x14ac:dyDescent="0.25">
      <c r="B46" s="122">
        <v>37</v>
      </c>
      <c r="C46" s="965"/>
      <c r="D46" s="965"/>
      <c r="E46" s="965"/>
      <c r="F46" s="965"/>
      <c r="G46" s="965"/>
      <c r="H46" s="966"/>
      <c r="I46" s="488"/>
      <c r="J46" s="476"/>
      <c r="K46" s="420">
        <f t="shared" si="0"/>
        <v>0</v>
      </c>
      <c r="L46" s="489">
        <f t="shared" si="1"/>
        <v>0</v>
      </c>
      <c r="M46" s="477"/>
      <c r="N46" s="124"/>
      <c r="O46" s="124"/>
      <c r="P46" s="477"/>
      <c r="Q46" s="124"/>
      <c r="R46" s="124"/>
    </row>
    <row r="47" spans="2:18" x14ac:dyDescent="0.25">
      <c r="B47" s="122">
        <v>38</v>
      </c>
      <c r="C47" s="965"/>
      <c r="D47" s="965"/>
      <c r="E47" s="965"/>
      <c r="F47" s="965"/>
      <c r="G47" s="965"/>
      <c r="H47" s="966"/>
      <c r="I47" s="488"/>
      <c r="J47" s="476"/>
      <c r="K47" s="420">
        <f t="shared" si="0"/>
        <v>0</v>
      </c>
      <c r="L47" s="489">
        <f t="shared" si="1"/>
        <v>0</v>
      </c>
      <c r="M47" s="477"/>
      <c r="N47" s="124"/>
      <c r="O47" s="124"/>
      <c r="P47" s="477"/>
      <c r="Q47" s="124"/>
      <c r="R47" s="124"/>
    </row>
    <row r="48" spans="2:18" x14ac:dyDescent="0.25">
      <c r="B48" s="122">
        <v>39</v>
      </c>
      <c r="C48" s="965"/>
      <c r="D48" s="965"/>
      <c r="E48" s="965"/>
      <c r="F48" s="965"/>
      <c r="G48" s="965"/>
      <c r="H48" s="966"/>
      <c r="I48" s="488"/>
      <c r="J48" s="476"/>
      <c r="K48" s="420">
        <f t="shared" si="0"/>
        <v>0</v>
      </c>
      <c r="L48" s="489">
        <f t="shared" si="1"/>
        <v>0</v>
      </c>
      <c r="M48" s="477"/>
      <c r="N48" s="124"/>
      <c r="O48" s="124"/>
      <c r="P48" s="477"/>
      <c r="Q48" s="124"/>
      <c r="R48" s="124"/>
    </row>
    <row r="49" spans="2:18" x14ac:dyDescent="0.25">
      <c r="B49" s="122">
        <v>40</v>
      </c>
      <c r="C49" s="965"/>
      <c r="D49" s="965"/>
      <c r="E49" s="965"/>
      <c r="F49" s="965"/>
      <c r="G49" s="965"/>
      <c r="H49" s="966"/>
      <c r="I49" s="488"/>
      <c r="J49" s="476"/>
      <c r="K49" s="420">
        <f t="shared" si="0"/>
        <v>0</v>
      </c>
      <c r="L49" s="489">
        <f t="shared" si="1"/>
        <v>0</v>
      </c>
      <c r="M49" s="477"/>
      <c r="N49" s="124"/>
      <c r="O49" s="124"/>
      <c r="P49" s="477"/>
      <c r="Q49" s="124"/>
      <c r="R49" s="124"/>
    </row>
    <row r="50" spans="2:18" x14ac:dyDescent="0.25">
      <c r="B50" s="122">
        <v>41</v>
      </c>
      <c r="C50" s="965"/>
      <c r="D50" s="965"/>
      <c r="E50" s="965"/>
      <c r="F50" s="965"/>
      <c r="G50" s="965"/>
      <c r="H50" s="966"/>
      <c r="I50" s="488"/>
      <c r="J50" s="476"/>
      <c r="K50" s="420">
        <f t="shared" si="0"/>
        <v>0</v>
      </c>
      <c r="L50" s="489">
        <f t="shared" si="1"/>
        <v>0</v>
      </c>
      <c r="M50" s="477"/>
      <c r="N50" s="124"/>
      <c r="O50" s="124"/>
      <c r="P50" s="477"/>
      <c r="Q50" s="124"/>
      <c r="R50" s="124"/>
    </row>
    <row r="51" spans="2:18" x14ac:dyDescent="0.25">
      <c r="B51" s="122">
        <v>42</v>
      </c>
      <c r="C51" s="965"/>
      <c r="D51" s="965"/>
      <c r="E51" s="965"/>
      <c r="F51" s="965"/>
      <c r="G51" s="965"/>
      <c r="H51" s="966"/>
      <c r="I51" s="488"/>
      <c r="J51" s="476"/>
      <c r="K51" s="420">
        <f t="shared" si="0"/>
        <v>0</v>
      </c>
      <c r="L51" s="489">
        <f t="shared" si="1"/>
        <v>0</v>
      </c>
      <c r="M51" s="477"/>
      <c r="N51" s="124"/>
      <c r="O51" s="124"/>
      <c r="P51" s="477"/>
      <c r="Q51" s="124"/>
      <c r="R51" s="124"/>
    </row>
    <row r="52" spans="2:18" x14ac:dyDescent="0.25">
      <c r="B52" s="122">
        <v>43</v>
      </c>
      <c r="C52" s="965"/>
      <c r="D52" s="965"/>
      <c r="E52" s="965"/>
      <c r="F52" s="965"/>
      <c r="G52" s="965"/>
      <c r="H52" s="966"/>
      <c r="I52" s="488"/>
      <c r="J52" s="476"/>
      <c r="K52" s="420">
        <f t="shared" si="0"/>
        <v>0</v>
      </c>
      <c r="L52" s="489">
        <f t="shared" si="1"/>
        <v>0</v>
      </c>
      <c r="M52" s="477"/>
      <c r="N52" s="124"/>
      <c r="O52" s="124"/>
      <c r="P52" s="477"/>
      <c r="Q52" s="124"/>
      <c r="R52" s="124"/>
    </row>
    <row r="53" spans="2:18" x14ac:dyDescent="0.25">
      <c r="B53" s="122">
        <v>44</v>
      </c>
      <c r="C53" s="965"/>
      <c r="D53" s="965"/>
      <c r="E53" s="965"/>
      <c r="F53" s="965"/>
      <c r="G53" s="965"/>
      <c r="H53" s="966"/>
      <c r="I53" s="488"/>
      <c r="J53" s="476"/>
      <c r="K53" s="420">
        <f t="shared" si="0"/>
        <v>0</v>
      </c>
      <c r="L53" s="489">
        <f t="shared" si="1"/>
        <v>0</v>
      </c>
      <c r="M53" s="477"/>
      <c r="N53" s="124"/>
      <c r="O53" s="124"/>
      <c r="P53" s="477"/>
      <c r="Q53" s="124"/>
      <c r="R53" s="124"/>
    </row>
    <row r="54" spans="2:18" x14ac:dyDescent="0.25">
      <c r="B54" s="122">
        <v>45</v>
      </c>
      <c r="C54" s="965"/>
      <c r="D54" s="965"/>
      <c r="E54" s="965"/>
      <c r="F54" s="965"/>
      <c r="G54" s="965"/>
      <c r="H54" s="966"/>
      <c r="I54" s="488"/>
      <c r="J54" s="476"/>
      <c r="K54" s="420">
        <f t="shared" si="0"/>
        <v>0</v>
      </c>
      <c r="L54" s="489">
        <f t="shared" si="1"/>
        <v>0</v>
      </c>
      <c r="M54" s="477"/>
      <c r="N54" s="124"/>
      <c r="O54" s="124"/>
      <c r="P54" s="477"/>
      <c r="Q54" s="124"/>
      <c r="R54" s="124"/>
    </row>
    <row r="55" spans="2:18" x14ac:dyDescent="0.25">
      <c r="B55" s="122">
        <v>46</v>
      </c>
      <c r="C55" s="965"/>
      <c r="D55" s="965"/>
      <c r="E55" s="965"/>
      <c r="F55" s="965"/>
      <c r="G55" s="965"/>
      <c r="H55" s="966"/>
      <c r="I55" s="488"/>
      <c r="J55" s="476"/>
      <c r="K55" s="420">
        <f t="shared" si="0"/>
        <v>0</v>
      </c>
      <c r="L55" s="489">
        <f t="shared" si="1"/>
        <v>0</v>
      </c>
      <c r="M55" s="477"/>
      <c r="N55" s="124"/>
      <c r="O55" s="124"/>
      <c r="P55" s="477"/>
      <c r="Q55" s="124"/>
      <c r="R55" s="124"/>
    </row>
    <row r="56" spans="2:18" x14ac:dyDescent="0.25">
      <c r="B56" s="122">
        <v>47</v>
      </c>
      <c r="C56" s="965"/>
      <c r="D56" s="965"/>
      <c r="E56" s="965"/>
      <c r="F56" s="965"/>
      <c r="G56" s="965"/>
      <c r="H56" s="966"/>
      <c r="I56" s="488"/>
      <c r="J56" s="476"/>
      <c r="K56" s="420">
        <f t="shared" si="0"/>
        <v>0</v>
      </c>
      <c r="L56" s="489">
        <f t="shared" si="1"/>
        <v>0</v>
      </c>
      <c r="M56" s="477"/>
      <c r="N56" s="124"/>
      <c r="O56" s="124"/>
      <c r="P56" s="477"/>
      <c r="Q56" s="124"/>
      <c r="R56" s="124"/>
    </row>
    <row r="57" spans="2:18" x14ac:dyDescent="0.25">
      <c r="B57" s="122">
        <v>48</v>
      </c>
      <c r="C57" s="965"/>
      <c r="D57" s="965"/>
      <c r="E57" s="965"/>
      <c r="F57" s="965"/>
      <c r="G57" s="965"/>
      <c r="H57" s="966"/>
      <c r="I57" s="488"/>
      <c r="J57" s="476"/>
      <c r="K57" s="420">
        <f t="shared" si="0"/>
        <v>0</v>
      </c>
      <c r="L57" s="489">
        <f t="shared" si="1"/>
        <v>0</v>
      </c>
      <c r="M57" s="477"/>
      <c r="N57" s="124"/>
      <c r="O57" s="124"/>
      <c r="P57" s="477"/>
      <c r="Q57" s="124"/>
      <c r="R57" s="124"/>
    </row>
    <row r="58" spans="2:18" x14ac:dyDescent="0.25">
      <c r="B58" s="122">
        <v>49</v>
      </c>
      <c r="C58" s="965"/>
      <c r="D58" s="965"/>
      <c r="E58" s="965"/>
      <c r="F58" s="965"/>
      <c r="G58" s="965"/>
      <c r="H58" s="966"/>
      <c r="I58" s="488"/>
      <c r="J58" s="476"/>
      <c r="K58" s="420">
        <f t="shared" si="0"/>
        <v>0</v>
      </c>
      <c r="L58" s="489">
        <f t="shared" si="1"/>
        <v>0</v>
      </c>
      <c r="M58" s="477"/>
      <c r="N58" s="124"/>
      <c r="O58" s="124"/>
      <c r="P58" s="477"/>
      <c r="Q58" s="124"/>
      <c r="R58" s="124"/>
    </row>
    <row r="59" spans="2:18" x14ac:dyDescent="0.25">
      <c r="B59" s="122">
        <v>50</v>
      </c>
      <c r="C59" s="965"/>
      <c r="D59" s="965"/>
      <c r="E59" s="965"/>
      <c r="F59" s="965"/>
      <c r="G59" s="965"/>
      <c r="H59" s="966"/>
      <c r="I59" s="488"/>
      <c r="J59" s="476"/>
      <c r="K59" s="420">
        <f t="shared" si="0"/>
        <v>0</v>
      </c>
      <c r="L59" s="489">
        <f t="shared" si="1"/>
        <v>0</v>
      </c>
      <c r="M59" s="477"/>
      <c r="N59" s="124"/>
      <c r="O59" s="124"/>
      <c r="P59" s="477"/>
      <c r="Q59" s="124"/>
      <c r="R59" s="124"/>
    </row>
    <row r="60" spans="2:18" x14ac:dyDescent="0.25">
      <c r="B60" s="998" t="s">
        <v>242</v>
      </c>
      <c r="C60" s="998"/>
      <c r="D60" s="998"/>
      <c r="E60" s="998"/>
      <c r="F60" s="998"/>
      <c r="G60" s="998"/>
      <c r="H60" s="998"/>
      <c r="I60" s="998"/>
      <c r="J60" s="998"/>
      <c r="K60" s="998"/>
      <c r="L60" s="998"/>
      <c r="M60" s="484" t="s">
        <v>915</v>
      </c>
      <c r="N60" s="484" t="s">
        <v>924</v>
      </c>
      <c r="O60" s="484" t="s">
        <v>925</v>
      </c>
      <c r="P60" s="484" t="s">
        <v>941</v>
      </c>
      <c r="Q60" s="484" t="s">
        <v>942</v>
      </c>
      <c r="R60" s="484" t="s">
        <v>943</v>
      </c>
    </row>
    <row r="61" spans="2:18" x14ac:dyDescent="0.25">
      <c r="B61" s="969" t="s">
        <v>234</v>
      </c>
      <c r="C61" s="970"/>
      <c r="D61" s="970"/>
      <c r="E61" s="970"/>
      <c r="F61" s="970"/>
      <c r="G61" s="970"/>
      <c r="H61" s="971"/>
      <c r="I61" s="119" t="s">
        <v>235</v>
      </c>
      <c r="J61" s="120" t="s">
        <v>236</v>
      </c>
      <c r="K61" s="120" t="s">
        <v>237</v>
      </c>
      <c r="L61" s="120" t="s">
        <v>914</v>
      </c>
      <c r="M61" s="309" t="s">
        <v>238</v>
      </c>
      <c r="N61" s="309" t="s">
        <v>238</v>
      </c>
      <c r="O61" s="309" t="s">
        <v>238</v>
      </c>
      <c r="P61" s="309" t="s">
        <v>238</v>
      </c>
      <c r="Q61" s="309" t="s">
        <v>238</v>
      </c>
      <c r="R61" s="309" t="s">
        <v>238</v>
      </c>
    </row>
    <row r="62" spans="2:18" x14ac:dyDescent="0.25">
      <c r="B62" s="122">
        <v>1</v>
      </c>
      <c r="C62" s="965"/>
      <c r="D62" s="965"/>
      <c r="E62" s="965"/>
      <c r="F62" s="965"/>
      <c r="G62" s="965"/>
      <c r="H62" s="966"/>
      <c r="I62" s="488"/>
      <c r="J62" s="476"/>
      <c r="K62" s="420">
        <f>IF(OR(I62=0,J62=0),0,IF((((($L$4^2*I62^2)/$F$5^2)*J62)/((($L$4^2*I62^2)/$F$5^2)+J62))&lt;(($L$4^2*I62^2)/$F$5^2),ROUND((((($L$4^2*I62^2)/$F$5^2)*J62)/((($L$4^2*I62^2)/$F$5^2)+J62)),0),ROUND((($L$4^2*I62^2)/$F$5^2),0)))</f>
        <v>0</v>
      </c>
      <c r="L62" s="489">
        <f>IFERROR(SMALL(M62:R62,1),0)</f>
        <v>0</v>
      </c>
      <c r="M62" s="477"/>
      <c r="N62" s="124"/>
      <c r="O62" s="124"/>
      <c r="P62" s="477"/>
      <c r="Q62" s="124"/>
      <c r="R62" s="124"/>
    </row>
    <row r="63" spans="2:18" x14ac:dyDescent="0.25">
      <c r="B63" s="122">
        <v>2</v>
      </c>
      <c r="C63" s="965"/>
      <c r="D63" s="965"/>
      <c r="E63" s="965"/>
      <c r="F63" s="965"/>
      <c r="G63" s="965"/>
      <c r="H63" s="966"/>
      <c r="I63" s="488"/>
      <c r="J63" s="476"/>
      <c r="K63" s="420">
        <f t="shared" ref="K63:K111" si="2">IF(OR(I63=0,J63=0),0,IF((((($L$4^2*I63^2)/$F$5^2)*J63)/((($L$4^2*I63^2)/$F$5^2)+J63))&lt;(($L$4^2*I63^2)/$F$5^2),ROUND((((($L$4^2*I63^2)/$F$5^2)*J63)/((($L$4^2*I63^2)/$F$5^2)+J63)),0),ROUND((($L$4^2*I63^2)/$F$5^2),0)))</f>
        <v>0</v>
      </c>
      <c r="L63" s="489">
        <f t="shared" ref="L63:L111" si="3">IFERROR(SMALL(M63:R63,1),0)</f>
        <v>0</v>
      </c>
      <c r="M63" s="477"/>
      <c r="N63" s="124"/>
      <c r="O63" s="124"/>
      <c r="P63" s="477"/>
      <c r="Q63" s="124"/>
      <c r="R63" s="124"/>
    </row>
    <row r="64" spans="2:18" x14ac:dyDescent="0.25">
      <c r="B64" s="122">
        <v>3</v>
      </c>
      <c r="C64" s="965"/>
      <c r="D64" s="965"/>
      <c r="E64" s="965"/>
      <c r="F64" s="965"/>
      <c r="G64" s="965"/>
      <c r="H64" s="966"/>
      <c r="I64" s="488"/>
      <c r="J64" s="476"/>
      <c r="K64" s="420">
        <f t="shared" si="2"/>
        <v>0</v>
      </c>
      <c r="L64" s="489">
        <f t="shared" si="3"/>
        <v>0</v>
      </c>
      <c r="M64" s="477"/>
      <c r="N64" s="124"/>
      <c r="O64" s="124"/>
      <c r="P64" s="477"/>
      <c r="Q64" s="124"/>
      <c r="R64" s="124"/>
    </row>
    <row r="65" spans="2:18" x14ac:dyDescent="0.25">
      <c r="B65" s="122">
        <v>4</v>
      </c>
      <c r="C65" s="965"/>
      <c r="D65" s="965"/>
      <c r="E65" s="965"/>
      <c r="F65" s="965"/>
      <c r="G65" s="965"/>
      <c r="H65" s="966"/>
      <c r="I65" s="488"/>
      <c r="J65" s="476"/>
      <c r="K65" s="420">
        <f t="shared" si="2"/>
        <v>0</v>
      </c>
      <c r="L65" s="489">
        <f t="shared" si="3"/>
        <v>0</v>
      </c>
      <c r="M65" s="655"/>
      <c r="N65" s="124"/>
      <c r="O65" s="124"/>
      <c r="P65" s="477"/>
      <c r="Q65" s="124"/>
      <c r="R65" s="124"/>
    </row>
    <row r="66" spans="2:18" x14ac:dyDescent="0.25">
      <c r="B66" s="122">
        <v>5</v>
      </c>
      <c r="C66" s="965"/>
      <c r="D66" s="965"/>
      <c r="E66" s="965"/>
      <c r="F66" s="965"/>
      <c r="G66" s="965"/>
      <c r="H66" s="966"/>
      <c r="I66" s="488"/>
      <c r="J66" s="476"/>
      <c r="K66" s="420">
        <f t="shared" si="2"/>
        <v>0</v>
      </c>
      <c r="L66" s="489">
        <f t="shared" si="3"/>
        <v>0</v>
      </c>
      <c r="M66" s="477"/>
      <c r="N66" s="124"/>
      <c r="O66" s="124"/>
      <c r="P66" s="477"/>
      <c r="Q66" s="124"/>
      <c r="R66" s="124"/>
    </row>
    <row r="67" spans="2:18" x14ac:dyDescent="0.25">
      <c r="B67" s="122">
        <v>6</v>
      </c>
      <c r="C67" s="965"/>
      <c r="D67" s="965"/>
      <c r="E67" s="965"/>
      <c r="F67" s="965"/>
      <c r="G67" s="965"/>
      <c r="H67" s="966"/>
      <c r="I67" s="488"/>
      <c r="J67" s="476"/>
      <c r="K67" s="420">
        <f t="shared" si="2"/>
        <v>0</v>
      </c>
      <c r="L67" s="489">
        <f t="shared" si="3"/>
        <v>0</v>
      </c>
      <c r="M67" s="477"/>
      <c r="N67" s="124"/>
      <c r="O67" s="124"/>
      <c r="P67" s="477"/>
      <c r="Q67" s="124"/>
      <c r="R67" s="124"/>
    </row>
    <row r="68" spans="2:18" x14ac:dyDescent="0.25">
      <c r="B68" s="122">
        <v>7</v>
      </c>
      <c r="C68" s="965"/>
      <c r="D68" s="965"/>
      <c r="E68" s="965"/>
      <c r="F68" s="965"/>
      <c r="G68" s="965"/>
      <c r="H68" s="966"/>
      <c r="I68" s="488"/>
      <c r="J68" s="476"/>
      <c r="K68" s="420">
        <f t="shared" si="2"/>
        <v>0</v>
      </c>
      <c r="L68" s="489">
        <f t="shared" si="3"/>
        <v>0</v>
      </c>
      <c r="M68" s="477"/>
      <c r="N68" s="124"/>
      <c r="O68" s="124"/>
      <c r="P68" s="477"/>
      <c r="Q68" s="124"/>
      <c r="R68" s="124"/>
    </row>
    <row r="69" spans="2:18" x14ac:dyDescent="0.25">
      <c r="B69" s="122">
        <v>8</v>
      </c>
      <c r="C69" s="965"/>
      <c r="D69" s="965"/>
      <c r="E69" s="965"/>
      <c r="F69" s="965"/>
      <c r="G69" s="965"/>
      <c r="H69" s="966"/>
      <c r="I69" s="488"/>
      <c r="J69" s="476"/>
      <c r="K69" s="420">
        <f t="shared" si="2"/>
        <v>0</v>
      </c>
      <c r="L69" s="489">
        <f t="shared" si="3"/>
        <v>0</v>
      </c>
      <c r="M69" s="477"/>
      <c r="N69" s="124"/>
      <c r="O69" s="124"/>
      <c r="P69" s="477"/>
      <c r="Q69" s="124"/>
      <c r="R69" s="124"/>
    </row>
    <row r="70" spans="2:18" x14ac:dyDescent="0.25">
      <c r="B70" s="122">
        <v>9</v>
      </c>
      <c r="C70" s="965"/>
      <c r="D70" s="965"/>
      <c r="E70" s="965"/>
      <c r="F70" s="965"/>
      <c r="G70" s="965"/>
      <c r="H70" s="966"/>
      <c r="I70" s="488"/>
      <c r="J70" s="476"/>
      <c r="K70" s="420">
        <f t="shared" si="2"/>
        <v>0</v>
      </c>
      <c r="L70" s="489">
        <f t="shared" si="3"/>
        <v>0</v>
      </c>
      <c r="M70" s="477"/>
      <c r="N70" s="124"/>
      <c r="O70" s="124"/>
      <c r="P70" s="477"/>
      <c r="Q70" s="124"/>
      <c r="R70" s="124"/>
    </row>
    <row r="71" spans="2:18" x14ac:dyDescent="0.25">
      <c r="B71" s="122">
        <v>10</v>
      </c>
      <c r="C71" s="965"/>
      <c r="D71" s="965"/>
      <c r="E71" s="965"/>
      <c r="F71" s="965"/>
      <c r="G71" s="965"/>
      <c r="H71" s="966"/>
      <c r="I71" s="488"/>
      <c r="J71" s="476"/>
      <c r="K71" s="420">
        <f t="shared" si="2"/>
        <v>0</v>
      </c>
      <c r="L71" s="489">
        <f t="shared" si="3"/>
        <v>0</v>
      </c>
      <c r="M71" s="477"/>
      <c r="N71" s="124"/>
      <c r="O71" s="124"/>
      <c r="P71" s="477"/>
      <c r="Q71" s="124"/>
      <c r="R71" s="124"/>
    </row>
    <row r="72" spans="2:18" x14ac:dyDescent="0.25">
      <c r="B72" s="122">
        <v>11</v>
      </c>
      <c r="C72" s="965"/>
      <c r="D72" s="965"/>
      <c r="E72" s="965"/>
      <c r="F72" s="965"/>
      <c r="G72" s="965"/>
      <c r="H72" s="966"/>
      <c r="I72" s="488"/>
      <c r="J72" s="476"/>
      <c r="K72" s="420">
        <f t="shared" si="2"/>
        <v>0</v>
      </c>
      <c r="L72" s="489">
        <f t="shared" si="3"/>
        <v>0</v>
      </c>
      <c r="M72" s="477"/>
      <c r="N72" s="124"/>
      <c r="O72" s="124"/>
      <c r="P72" s="477"/>
      <c r="Q72" s="124"/>
      <c r="R72" s="124"/>
    </row>
    <row r="73" spans="2:18" x14ac:dyDescent="0.25">
      <c r="B73" s="122">
        <v>12</v>
      </c>
      <c r="C73" s="965"/>
      <c r="D73" s="965"/>
      <c r="E73" s="965"/>
      <c r="F73" s="965"/>
      <c r="G73" s="965"/>
      <c r="H73" s="966"/>
      <c r="I73" s="488"/>
      <c r="J73" s="476"/>
      <c r="K73" s="420">
        <f t="shared" si="2"/>
        <v>0</v>
      </c>
      <c r="L73" s="489">
        <f t="shared" si="3"/>
        <v>0</v>
      </c>
      <c r="M73" s="477"/>
      <c r="N73" s="124"/>
      <c r="O73" s="124"/>
      <c r="P73" s="477"/>
      <c r="Q73" s="124"/>
      <c r="R73" s="124"/>
    </row>
    <row r="74" spans="2:18" x14ac:dyDescent="0.25">
      <c r="B74" s="122">
        <v>13</v>
      </c>
      <c r="C74" s="965"/>
      <c r="D74" s="965"/>
      <c r="E74" s="965"/>
      <c r="F74" s="965"/>
      <c r="G74" s="965"/>
      <c r="H74" s="966"/>
      <c r="I74" s="488"/>
      <c r="J74" s="476"/>
      <c r="K74" s="420">
        <f t="shared" si="2"/>
        <v>0</v>
      </c>
      <c r="L74" s="489">
        <f t="shared" si="3"/>
        <v>0</v>
      </c>
      <c r="M74" s="477"/>
      <c r="N74" s="124"/>
      <c r="O74" s="124"/>
      <c r="P74" s="477"/>
      <c r="Q74" s="124"/>
      <c r="R74" s="124"/>
    </row>
    <row r="75" spans="2:18" x14ac:dyDescent="0.25">
      <c r="B75" s="122">
        <v>14</v>
      </c>
      <c r="C75" s="965"/>
      <c r="D75" s="965"/>
      <c r="E75" s="965"/>
      <c r="F75" s="965"/>
      <c r="G75" s="965"/>
      <c r="H75" s="966"/>
      <c r="I75" s="488"/>
      <c r="J75" s="476"/>
      <c r="K75" s="420">
        <f t="shared" si="2"/>
        <v>0</v>
      </c>
      <c r="L75" s="489">
        <f t="shared" si="3"/>
        <v>0</v>
      </c>
      <c r="M75" s="477"/>
      <c r="N75" s="124"/>
      <c r="O75" s="124"/>
      <c r="P75" s="477"/>
      <c r="Q75" s="124"/>
      <c r="R75" s="124"/>
    </row>
    <row r="76" spans="2:18" x14ac:dyDescent="0.25">
      <c r="B76" s="122">
        <v>15</v>
      </c>
      <c r="C76" s="965"/>
      <c r="D76" s="965"/>
      <c r="E76" s="965"/>
      <c r="F76" s="965"/>
      <c r="G76" s="965"/>
      <c r="H76" s="966"/>
      <c r="I76" s="488"/>
      <c r="J76" s="476"/>
      <c r="K76" s="420">
        <f t="shared" si="2"/>
        <v>0</v>
      </c>
      <c r="L76" s="489">
        <f t="shared" si="3"/>
        <v>0</v>
      </c>
      <c r="M76" s="477"/>
      <c r="N76" s="124"/>
      <c r="O76" s="124"/>
      <c r="P76" s="477"/>
      <c r="Q76" s="124"/>
      <c r="R76" s="124"/>
    </row>
    <row r="77" spans="2:18" x14ac:dyDescent="0.25">
      <c r="B77" s="122">
        <v>16</v>
      </c>
      <c r="C77" s="965"/>
      <c r="D77" s="965"/>
      <c r="E77" s="965"/>
      <c r="F77" s="965"/>
      <c r="G77" s="965"/>
      <c r="H77" s="966"/>
      <c r="I77" s="488"/>
      <c r="J77" s="476"/>
      <c r="K77" s="420">
        <f t="shared" si="2"/>
        <v>0</v>
      </c>
      <c r="L77" s="489">
        <f t="shared" si="3"/>
        <v>0</v>
      </c>
      <c r="M77" s="477"/>
      <c r="N77" s="124"/>
      <c r="O77" s="124"/>
      <c r="P77" s="477"/>
      <c r="Q77" s="124"/>
      <c r="R77" s="124"/>
    </row>
    <row r="78" spans="2:18" x14ac:dyDescent="0.25">
      <c r="B78" s="122">
        <v>17</v>
      </c>
      <c r="C78" s="965"/>
      <c r="D78" s="965"/>
      <c r="E78" s="965"/>
      <c r="F78" s="965"/>
      <c r="G78" s="965"/>
      <c r="H78" s="966"/>
      <c r="I78" s="488"/>
      <c r="J78" s="476"/>
      <c r="K78" s="420">
        <f t="shared" si="2"/>
        <v>0</v>
      </c>
      <c r="L78" s="489">
        <f t="shared" si="3"/>
        <v>0</v>
      </c>
      <c r="M78" s="477"/>
      <c r="N78" s="124"/>
      <c r="O78" s="124"/>
      <c r="P78" s="477"/>
      <c r="Q78" s="124"/>
      <c r="R78" s="124"/>
    </row>
    <row r="79" spans="2:18" x14ac:dyDescent="0.25">
      <c r="B79" s="122">
        <v>18</v>
      </c>
      <c r="C79" s="965"/>
      <c r="D79" s="965"/>
      <c r="E79" s="965"/>
      <c r="F79" s="965"/>
      <c r="G79" s="965"/>
      <c r="H79" s="966"/>
      <c r="I79" s="488"/>
      <c r="J79" s="476"/>
      <c r="K79" s="420">
        <f t="shared" si="2"/>
        <v>0</v>
      </c>
      <c r="L79" s="489">
        <f t="shared" si="3"/>
        <v>0</v>
      </c>
      <c r="M79" s="477"/>
      <c r="N79" s="124"/>
      <c r="O79" s="124"/>
      <c r="P79" s="477"/>
      <c r="Q79" s="124"/>
      <c r="R79" s="124"/>
    </row>
    <row r="80" spans="2:18" x14ac:dyDescent="0.25">
      <c r="B80" s="122">
        <v>19</v>
      </c>
      <c r="C80" s="965"/>
      <c r="D80" s="965"/>
      <c r="E80" s="965"/>
      <c r="F80" s="965"/>
      <c r="G80" s="965"/>
      <c r="H80" s="966"/>
      <c r="I80" s="488"/>
      <c r="J80" s="476"/>
      <c r="K80" s="420">
        <f t="shared" si="2"/>
        <v>0</v>
      </c>
      <c r="L80" s="489">
        <f t="shared" si="3"/>
        <v>0</v>
      </c>
      <c r="M80" s="477"/>
      <c r="N80" s="124"/>
      <c r="O80" s="124"/>
      <c r="P80" s="477"/>
      <c r="Q80" s="124"/>
      <c r="R80" s="124"/>
    </row>
    <row r="81" spans="2:18" x14ac:dyDescent="0.25">
      <c r="B81" s="122">
        <v>20</v>
      </c>
      <c r="C81" s="965"/>
      <c r="D81" s="965"/>
      <c r="E81" s="965"/>
      <c r="F81" s="965"/>
      <c r="G81" s="965"/>
      <c r="H81" s="966"/>
      <c r="I81" s="488"/>
      <c r="J81" s="476"/>
      <c r="K81" s="420">
        <f t="shared" si="2"/>
        <v>0</v>
      </c>
      <c r="L81" s="489">
        <f t="shared" si="3"/>
        <v>0</v>
      </c>
      <c r="M81" s="477"/>
      <c r="N81" s="124"/>
      <c r="O81" s="124"/>
      <c r="P81" s="477"/>
      <c r="Q81" s="124"/>
      <c r="R81" s="124"/>
    </row>
    <row r="82" spans="2:18" x14ac:dyDescent="0.25">
      <c r="B82" s="122">
        <v>21</v>
      </c>
      <c r="C82" s="965"/>
      <c r="D82" s="965"/>
      <c r="E82" s="965"/>
      <c r="F82" s="965"/>
      <c r="G82" s="965"/>
      <c r="H82" s="966"/>
      <c r="I82" s="488"/>
      <c r="J82" s="476"/>
      <c r="K82" s="420">
        <f t="shared" si="2"/>
        <v>0</v>
      </c>
      <c r="L82" s="489">
        <f t="shared" si="3"/>
        <v>0</v>
      </c>
      <c r="M82" s="477"/>
      <c r="N82" s="124"/>
      <c r="O82" s="124"/>
      <c r="P82" s="477"/>
      <c r="Q82" s="124"/>
      <c r="R82" s="124"/>
    </row>
    <row r="83" spans="2:18" x14ac:dyDescent="0.25">
      <c r="B83" s="122">
        <v>22</v>
      </c>
      <c r="C83" s="965"/>
      <c r="D83" s="965"/>
      <c r="E83" s="965"/>
      <c r="F83" s="965"/>
      <c r="G83" s="965"/>
      <c r="H83" s="966"/>
      <c r="I83" s="488"/>
      <c r="J83" s="476"/>
      <c r="K83" s="420">
        <f t="shared" si="2"/>
        <v>0</v>
      </c>
      <c r="L83" s="489">
        <f t="shared" si="3"/>
        <v>0</v>
      </c>
      <c r="M83" s="477"/>
      <c r="N83" s="124"/>
      <c r="O83" s="124"/>
      <c r="P83" s="477"/>
      <c r="Q83" s="124"/>
      <c r="R83" s="124"/>
    </row>
    <row r="84" spans="2:18" x14ac:dyDescent="0.25">
      <c r="B84" s="122">
        <v>23</v>
      </c>
      <c r="C84" s="965"/>
      <c r="D84" s="965"/>
      <c r="E84" s="965"/>
      <c r="F84" s="965"/>
      <c r="G84" s="965"/>
      <c r="H84" s="966"/>
      <c r="I84" s="488"/>
      <c r="J84" s="476"/>
      <c r="K84" s="420">
        <f t="shared" si="2"/>
        <v>0</v>
      </c>
      <c r="L84" s="489">
        <f t="shared" si="3"/>
        <v>0</v>
      </c>
      <c r="M84" s="477"/>
      <c r="N84" s="124"/>
      <c r="O84" s="124"/>
      <c r="P84" s="477"/>
      <c r="Q84" s="124"/>
      <c r="R84" s="124"/>
    </row>
    <row r="85" spans="2:18" x14ac:dyDescent="0.25">
      <c r="B85" s="122">
        <v>24</v>
      </c>
      <c r="C85" s="965"/>
      <c r="D85" s="965"/>
      <c r="E85" s="965"/>
      <c r="F85" s="965"/>
      <c r="G85" s="965"/>
      <c r="H85" s="966"/>
      <c r="I85" s="488"/>
      <c r="J85" s="476"/>
      <c r="K85" s="420">
        <f t="shared" si="2"/>
        <v>0</v>
      </c>
      <c r="L85" s="489">
        <f t="shared" si="3"/>
        <v>0</v>
      </c>
      <c r="M85" s="477"/>
      <c r="N85" s="124"/>
      <c r="O85" s="124"/>
      <c r="P85" s="477"/>
      <c r="Q85" s="124"/>
      <c r="R85" s="124"/>
    </row>
    <row r="86" spans="2:18" x14ac:dyDescent="0.25">
      <c r="B86" s="122">
        <v>25</v>
      </c>
      <c r="C86" s="965"/>
      <c r="D86" s="965"/>
      <c r="E86" s="965"/>
      <c r="F86" s="965"/>
      <c r="G86" s="965"/>
      <c r="H86" s="966"/>
      <c r="I86" s="488"/>
      <c r="J86" s="476"/>
      <c r="K86" s="420">
        <f t="shared" si="2"/>
        <v>0</v>
      </c>
      <c r="L86" s="489">
        <f t="shared" si="3"/>
        <v>0</v>
      </c>
      <c r="M86" s="477"/>
      <c r="N86" s="124"/>
      <c r="O86" s="124"/>
      <c r="P86" s="477"/>
      <c r="Q86" s="124"/>
      <c r="R86" s="124"/>
    </row>
    <row r="87" spans="2:18" x14ac:dyDescent="0.25">
      <c r="B87" s="122">
        <v>26</v>
      </c>
      <c r="C87" s="965"/>
      <c r="D87" s="965"/>
      <c r="E87" s="965"/>
      <c r="F87" s="965"/>
      <c r="G87" s="965"/>
      <c r="H87" s="966"/>
      <c r="I87" s="488"/>
      <c r="J87" s="476"/>
      <c r="K87" s="420">
        <f t="shared" si="2"/>
        <v>0</v>
      </c>
      <c r="L87" s="489">
        <f t="shared" si="3"/>
        <v>0</v>
      </c>
      <c r="M87" s="477"/>
      <c r="N87" s="124"/>
      <c r="O87" s="124"/>
      <c r="P87" s="477"/>
      <c r="Q87" s="124"/>
      <c r="R87" s="124"/>
    </row>
    <row r="88" spans="2:18" x14ac:dyDescent="0.25">
      <c r="B88" s="122">
        <v>27</v>
      </c>
      <c r="C88" s="965"/>
      <c r="D88" s="965"/>
      <c r="E88" s="965"/>
      <c r="F88" s="965"/>
      <c r="G88" s="965"/>
      <c r="H88" s="966"/>
      <c r="I88" s="488"/>
      <c r="J88" s="476"/>
      <c r="K88" s="420">
        <f t="shared" si="2"/>
        <v>0</v>
      </c>
      <c r="L88" s="489">
        <f t="shared" si="3"/>
        <v>0</v>
      </c>
      <c r="M88" s="477"/>
      <c r="N88" s="124"/>
      <c r="O88" s="124"/>
      <c r="P88" s="477"/>
      <c r="Q88" s="124"/>
      <c r="R88" s="124"/>
    </row>
    <row r="89" spans="2:18" x14ac:dyDescent="0.25">
      <c r="B89" s="122">
        <v>28</v>
      </c>
      <c r="C89" s="965"/>
      <c r="D89" s="965"/>
      <c r="E89" s="965"/>
      <c r="F89" s="965"/>
      <c r="G89" s="965"/>
      <c r="H89" s="966"/>
      <c r="I89" s="488"/>
      <c r="J89" s="476"/>
      <c r="K89" s="420">
        <f t="shared" si="2"/>
        <v>0</v>
      </c>
      <c r="L89" s="489">
        <f t="shared" si="3"/>
        <v>0</v>
      </c>
      <c r="M89" s="477"/>
      <c r="N89" s="124"/>
      <c r="O89" s="124"/>
      <c r="P89" s="477"/>
      <c r="Q89" s="124"/>
      <c r="R89" s="124"/>
    </row>
    <row r="90" spans="2:18" x14ac:dyDescent="0.25">
      <c r="B90" s="122">
        <v>29</v>
      </c>
      <c r="C90" s="965"/>
      <c r="D90" s="965"/>
      <c r="E90" s="965"/>
      <c r="F90" s="965"/>
      <c r="G90" s="965"/>
      <c r="H90" s="966"/>
      <c r="I90" s="488"/>
      <c r="J90" s="476"/>
      <c r="K90" s="420">
        <f t="shared" si="2"/>
        <v>0</v>
      </c>
      <c r="L90" s="489">
        <f t="shared" si="3"/>
        <v>0</v>
      </c>
      <c r="M90" s="477"/>
      <c r="N90" s="124"/>
      <c r="O90" s="124"/>
      <c r="P90" s="477"/>
      <c r="Q90" s="124"/>
      <c r="R90" s="124"/>
    </row>
    <row r="91" spans="2:18" x14ac:dyDescent="0.25">
      <c r="B91" s="122">
        <v>30</v>
      </c>
      <c r="C91" s="965"/>
      <c r="D91" s="965"/>
      <c r="E91" s="965"/>
      <c r="F91" s="965"/>
      <c r="G91" s="965"/>
      <c r="H91" s="966"/>
      <c r="I91" s="488"/>
      <c r="J91" s="476"/>
      <c r="K91" s="420">
        <f t="shared" si="2"/>
        <v>0</v>
      </c>
      <c r="L91" s="489">
        <f t="shared" si="3"/>
        <v>0</v>
      </c>
      <c r="M91" s="477"/>
      <c r="N91" s="124"/>
      <c r="O91" s="124"/>
      <c r="P91" s="477"/>
      <c r="Q91" s="124"/>
      <c r="R91" s="124"/>
    </row>
    <row r="92" spans="2:18" x14ac:dyDescent="0.25">
      <c r="B92" s="122">
        <v>31</v>
      </c>
      <c r="C92" s="965"/>
      <c r="D92" s="965"/>
      <c r="E92" s="965"/>
      <c r="F92" s="965"/>
      <c r="G92" s="965"/>
      <c r="H92" s="966"/>
      <c r="I92" s="488"/>
      <c r="J92" s="476"/>
      <c r="K92" s="420">
        <f t="shared" si="2"/>
        <v>0</v>
      </c>
      <c r="L92" s="489">
        <f t="shared" si="3"/>
        <v>0</v>
      </c>
      <c r="M92" s="477"/>
      <c r="N92" s="124"/>
      <c r="O92" s="124"/>
      <c r="P92" s="477"/>
      <c r="Q92" s="124"/>
      <c r="R92" s="124"/>
    </row>
    <row r="93" spans="2:18" x14ac:dyDescent="0.25">
      <c r="B93" s="122">
        <v>32</v>
      </c>
      <c r="C93" s="965"/>
      <c r="D93" s="965"/>
      <c r="E93" s="965"/>
      <c r="F93" s="965"/>
      <c r="G93" s="965"/>
      <c r="H93" s="966"/>
      <c r="I93" s="488"/>
      <c r="J93" s="476"/>
      <c r="K93" s="420">
        <f t="shared" si="2"/>
        <v>0</v>
      </c>
      <c r="L93" s="489">
        <f t="shared" si="3"/>
        <v>0</v>
      </c>
      <c r="M93" s="477"/>
      <c r="N93" s="124"/>
      <c r="O93" s="124"/>
      <c r="P93" s="477"/>
      <c r="Q93" s="124"/>
      <c r="R93" s="124"/>
    </row>
    <row r="94" spans="2:18" x14ac:dyDescent="0.25">
      <c r="B94" s="122">
        <v>33</v>
      </c>
      <c r="C94" s="965"/>
      <c r="D94" s="965"/>
      <c r="E94" s="965"/>
      <c r="F94" s="965"/>
      <c r="G94" s="965"/>
      <c r="H94" s="966"/>
      <c r="I94" s="488"/>
      <c r="J94" s="476"/>
      <c r="K94" s="420">
        <f t="shared" si="2"/>
        <v>0</v>
      </c>
      <c r="L94" s="489">
        <f t="shared" si="3"/>
        <v>0</v>
      </c>
      <c r="M94" s="477"/>
      <c r="N94" s="124"/>
      <c r="O94" s="124"/>
      <c r="P94" s="477"/>
      <c r="Q94" s="124"/>
      <c r="R94" s="124"/>
    </row>
    <row r="95" spans="2:18" x14ac:dyDescent="0.25">
      <c r="B95" s="122">
        <v>34</v>
      </c>
      <c r="C95" s="965"/>
      <c r="D95" s="965"/>
      <c r="E95" s="965"/>
      <c r="F95" s="965"/>
      <c r="G95" s="965"/>
      <c r="H95" s="966"/>
      <c r="I95" s="488"/>
      <c r="J95" s="476"/>
      <c r="K95" s="420">
        <f t="shared" si="2"/>
        <v>0</v>
      </c>
      <c r="L95" s="489">
        <f t="shared" si="3"/>
        <v>0</v>
      </c>
      <c r="M95" s="477"/>
      <c r="N95" s="124"/>
      <c r="O95" s="124"/>
      <c r="P95" s="477"/>
      <c r="Q95" s="124"/>
      <c r="R95" s="124"/>
    </row>
    <row r="96" spans="2:18" x14ac:dyDescent="0.25">
      <c r="B96" s="122">
        <v>35</v>
      </c>
      <c r="C96" s="965"/>
      <c r="D96" s="965"/>
      <c r="E96" s="965"/>
      <c r="F96" s="965"/>
      <c r="G96" s="965"/>
      <c r="H96" s="966"/>
      <c r="I96" s="488"/>
      <c r="J96" s="476"/>
      <c r="K96" s="420">
        <f t="shared" si="2"/>
        <v>0</v>
      </c>
      <c r="L96" s="489">
        <f t="shared" si="3"/>
        <v>0</v>
      </c>
      <c r="M96" s="477"/>
      <c r="N96" s="124"/>
      <c r="O96" s="124"/>
      <c r="P96" s="477"/>
      <c r="Q96" s="124"/>
      <c r="R96" s="124"/>
    </row>
    <row r="97" spans="2:18" x14ac:dyDescent="0.25">
      <c r="B97" s="122">
        <v>36</v>
      </c>
      <c r="C97" s="965"/>
      <c r="D97" s="965"/>
      <c r="E97" s="965"/>
      <c r="F97" s="965"/>
      <c r="G97" s="965"/>
      <c r="H97" s="966"/>
      <c r="I97" s="488"/>
      <c r="J97" s="476"/>
      <c r="K97" s="420">
        <f t="shared" si="2"/>
        <v>0</v>
      </c>
      <c r="L97" s="489">
        <f t="shared" si="3"/>
        <v>0</v>
      </c>
      <c r="M97" s="477"/>
      <c r="N97" s="124"/>
      <c r="O97" s="124"/>
      <c r="P97" s="477"/>
      <c r="Q97" s="124"/>
      <c r="R97" s="124"/>
    </row>
    <row r="98" spans="2:18" x14ac:dyDescent="0.25">
      <c r="B98" s="122">
        <v>37</v>
      </c>
      <c r="C98" s="965"/>
      <c r="D98" s="965"/>
      <c r="E98" s="965"/>
      <c r="F98" s="965"/>
      <c r="G98" s="965"/>
      <c r="H98" s="966"/>
      <c r="I98" s="488"/>
      <c r="J98" s="476"/>
      <c r="K98" s="420">
        <f t="shared" si="2"/>
        <v>0</v>
      </c>
      <c r="L98" s="489">
        <f t="shared" si="3"/>
        <v>0</v>
      </c>
      <c r="M98" s="477"/>
      <c r="N98" s="124"/>
      <c r="O98" s="124"/>
      <c r="P98" s="477"/>
      <c r="Q98" s="124"/>
      <c r="R98" s="124"/>
    </row>
    <row r="99" spans="2:18" x14ac:dyDescent="0.25">
      <c r="B99" s="122">
        <v>38</v>
      </c>
      <c r="C99" s="965"/>
      <c r="D99" s="965"/>
      <c r="E99" s="965"/>
      <c r="F99" s="965"/>
      <c r="G99" s="965"/>
      <c r="H99" s="966"/>
      <c r="I99" s="488"/>
      <c r="J99" s="476"/>
      <c r="K99" s="420">
        <f t="shared" si="2"/>
        <v>0</v>
      </c>
      <c r="L99" s="489">
        <f t="shared" si="3"/>
        <v>0</v>
      </c>
      <c r="M99" s="477"/>
      <c r="N99" s="124"/>
      <c r="O99" s="124"/>
      <c r="P99" s="477"/>
      <c r="Q99" s="124"/>
      <c r="R99" s="124"/>
    </row>
    <row r="100" spans="2:18" x14ac:dyDescent="0.25">
      <c r="B100" s="122">
        <v>39</v>
      </c>
      <c r="C100" s="965"/>
      <c r="D100" s="965"/>
      <c r="E100" s="965"/>
      <c r="F100" s="965"/>
      <c r="G100" s="965"/>
      <c r="H100" s="966"/>
      <c r="I100" s="488"/>
      <c r="J100" s="476"/>
      <c r="K100" s="420">
        <f t="shared" si="2"/>
        <v>0</v>
      </c>
      <c r="L100" s="489">
        <f t="shared" si="3"/>
        <v>0</v>
      </c>
      <c r="M100" s="477"/>
      <c r="N100" s="124"/>
      <c r="O100" s="124"/>
      <c r="P100" s="477"/>
      <c r="Q100" s="124"/>
      <c r="R100" s="124"/>
    </row>
    <row r="101" spans="2:18" x14ac:dyDescent="0.25">
      <c r="B101" s="122">
        <v>40</v>
      </c>
      <c r="C101" s="965"/>
      <c r="D101" s="965"/>
      <c r="E101" s="965"/>
      <c r="F101" s="965"/>
      <c r="G101" s="965"/>
      <c r="H101" s="966"/>
      <c r="I101" s="488"/>
      <c r="J101" s="476"/>
      <c r="K101" s="420">
        <f t="shared" si="2"/>
        <v>0</v>
      </c>
      <c r="L101" s="489">
        <f t="shared" si="3"/>
        <v>0</v>
      </c>
      <c r="M101" s="477"/>
      <c r="N101" s="124"/>
      <c r="O101" s="124"/>
      <c r="P101" s="477"/>
      <c r="Q101" s="124"/>
      <c r="R101" s="124"/>
    </row>
    <row r="102" spans="2:18" x14ac:dyDescent="0.25">
      <c r="B102" s="122">
        <v>41</v>
      </c>
      <c r="C102" s="965"/>
      <c r="D102" s="965"/>
      <c r="E102" s="965"/>
      <c r="F102" s="965"/>
      <c r="G102" s="965"/>
      <c r="H102" s="966"/>
      <c r="I102" s="488"/>
      <c r="J102" s="476"/>
      <c r="K102" s="420">
        <f t="shared" si="2"/>
        <v>0</v>
      </c>
      <c r="L102" s="489">
        <f t="shared" si="3"/>
        <v>0</v>
      </c>
      <c r="M102" s="477"/>
      <c r="N102" s="124"/>
      <c r="O102" s="124"/>
      <c r="P102" s="477"/>
      <c r="Q102" s="124"/>
      <c r="R102" s="124"/>
    </row>
    <row r="103" spans="2:18" x14ac:dyDescent="0.25">
      <c r="B103" s="122">
        <v>42</v>
      </c>
      <c r="C103" s="965"/>
      <c r="D103" s="965"/>
      <c r="E103" s="965"/>
      <c r="F103" s="965"/>
      <c r="G103" s="965"/>
      <c r="H103" s="966"/>
      <c r="I103" s="488"/>
      <c r="J103" s="476"/>
      <c r="K103" s="420">
        <f t="shared" si="2"/>
        <v>0</v>
      </c>
      <c r="L103" s="489">
        <f t="shared" si="3"/>
        <v>0</v>
      </c>
      <c r="M103" s="477"/>
      <c r="N103" s="124"/>
      <c r="O103" s="124"/>
      <c r="P103" s="477"/>
      <c r="Q103" s="124"/>
      <c r="R103" s="124"/>
    </row>
    <row r="104" spans="2:18" x14ac:dyDescent="0.25">
      <c r="B104" s="122">
        <v>43</v>
      </c>
      <c r="C104" s="965"/>
      <c r="D104" s="965"/>
      <c r="E104" s="965"/>
      <c r="F104" s="965"/>
      <c r="G104" s="965"/>
      <c r="H104" s="966"/>
      <c r="I104" s="488"/>
      <c r="J104" s="476"/>
      <c r="K104" s="420">
        <f t="shared" si="2"/>
        <v>0</v>
      </c>
      <c r="L104" s="489">
        <f t="shared" si="3"/>
        <v>0</v>
      </c>
      <c r="M104" s="477"/>
      <c r="N104" s="124"/>
      <c r="O104" s="124"/>
      <c r="P104" s="477"/>
      <c r="Q104" s="124"/>
      <c r="R104" s="124"/>
    </row>
    <row r="105" spans="2:18" x14ac:dyDescent="0.25">
      <c r="B105" s="122">
        <v>44</v>
      </c>
      <c r="C105" s="965"/>
      <c r="D105" s="965"/>
      <c r="E105" s="965"/>
      <c r="F105" s="965"/>
      <c r="G105" s="965"/>
      <c r="H105" s="966"/>
      <c r="I105" s="488"/>
      <c r="J105" s="476"/>
      <c r="K105" s="420">
        <f t="shared" si="2"/>
        <v>0</v>
      </c>
      <c r="L105" s="489">
        <f t="shared" si="3"/>
        <v>0</v>
      </c>
      <c r="M105" s="477"/>
      <c r="N105" s="124"/>
      <c r="O105" s="124"/>
      <c r="P105" s="477"/>
      <c r="Q105" s="124"/>
      <c r="R105" s="124"/>
    </row>
    <row r="106" spans="2:18" x14ac:dyDescent="0.25">
      <c r="B106" s="122">
        <v>45</v>
      </c>
      <c r="C106" s="965"/>
      <c r="D106" s="965"/>
      <c r="E106" s="965"/>
      <c r="F106" s="965"/>
      <c r="G106" s="965"/>
      <c r="H106" s="966"/>
      <c r="I106" s="488"/>
      <c r="J106" s="476"/>
      <c r="K106" s="420">
        <f t="shared" si="2"/>
        <v>0</v>
      </c>
      <c r="L106" s="489">
        <f t="shared" si="3"/>
        <v>0</v>
      </c>
      <c r="M106" s="477"/>
      <c r="N106" s="124"/>
      <c r="O106" s="124"/>
      <c r="P106" s="477"/>
      <c r="Q106" s="124"/>
      <c r="R106" s="124"/>
    </row>
    <row r="107" spans="2:18" x14ac:dyDescent="0.25">
      <c r="B107" s="122">
        <v>46</v>
      </c>
      <c r="C107" s="965"/>
      <c r="D107" s="965"/>
      <c r="E107" s="965"/>
      <c r="F107" s="965"/>
      <c r="G107" s="965"/>
      <c r="H107" s="966"/>
      <c r="I107" s="488"/>
      <c r="J107" s="476"/>
      <c r="K107" s="420">
        <f t="shared" si="2"/>
        <v>0</v>
      </c>
      <c r="L107" s="489">
        <f t="shared" si="3"/>
        <v>0</v>
      </c>
      <c r="M107" s="477"/>
      <c r="N107" s="124"/>
      <c r="O107" s="124"/>
      <c r="P107" s="477"/>
      <c r="Q107" s="124"/>
      <c r="R107" s="124"/>
    </row>
    <row r="108" spans="2:18" x14ac:dyDescent="0.25">
      <c r="B108" s="122">
        <v>47</v>
      </c>
      <c r="C108" s="965"/>
      <c r="D108" s="965"/>
      <c r="E108" s="965"/>
      <c r="F108" s="965"/>
      <c r="G108" s="965"/>
      <c r="H108" s="966"/>
      <c r="I108" s="488"/>
      <c r="J108" s="476"/>
      <c r="K108" s="420">
        <f t="shared" si="2"/>
        <v>0</v>
      </c>
      <c r="L108" s="489">
        <f t="shared" si="3"/>
        <v>0</v>
      </c>
      <c r="M108" s="655"/>
      <c r="N108" s="124"/>
      <c r="O108" s="124"/>
      <c r="P108" s="477"/>
      <c r="Q108" s="124"/>
      <c r="R108" s="124"/>
    </row>
    <row r="109" spans="2:18" x14ac:dyDescent="0.25">
      <c r="B109" s="122">
        <v>48</v>
      </c>
      <c r="C109" s="965"/>
      <c r="D109" s="965"/>
      <c r="E109" s="965"/>
      <c r="F109" s="965"/>
      <c r="G109" s="965"/>
      <c r="H109" s="966"/>
      <c r="I109" s="488"/>
      <c r="J109" s="476"/>
      <c r="K109" s="420">
        <f t="shared" si="2"/>
        <v>0</v>
      </c>
      <c r="L109" s="489">
        <f t="shared" si="3"/>
        <v>0</v>
      </c>
      <c r="M109" s="477"/>
      <c r="N109" s="124"/>
      <c r="O109" s="124"/>
      <c r="P109" s="477"/>
      <c r="Q109" s="124"/>
      <c r="R109" s="124"/>
    </row>
    <row r="110" spans="2:18" x14ac:dyDescent="0.25">
      <c r="B110" s="122">
        <v>49</v>
      </c>
      <c r="C110" s="965"/>
      <c r="D110" s="965"/>
      <c r="E110" s="965"/>
      <c r="F110" s="965"/>
      <c r="G110" s="965"/>
      <c r="H110" s="966"/>
      <c r="I110" s="488"/>
      <c r="J110" s="476"/>
      <c r="K110" s="420">
        <f t="shared" si="2"/>
        <v>0</v>
      </c>
      <c r="L110" s="489">
        <f t="shared" si="3"/>
        <v>0</v>
      </c>
      <c r="M110" s="477"/>
      <c r="N110" s="124"/>
      <c r="O110" s="124"/>
      <c r="P110" s="477"/>
      <c r="Q110" s="124"/>
      <c r="R110" s="124"/>
    </row>
    <row r="111" spans="2:18" x14ac:dyDescent="0.25">
      <c r="B111" s="122">
        <v>50</v>
      </c>
      <c r="C111" s="965"/>
      <c r="D111" s="965"/>
      <c r="E111" s="965"/>
      <c r="F111" s="965"/>
      <c r="G111" s="965"/>
      <c r="H111" s="966"/>
      <c r="I111" s="488"/>
      <c r="J111" s="476"/>
      <c r="K111" s="420">
        <f t="shared" si="2"/>
        <v>0</v>
      </c>
      <c r="L111" s="489">
        <f t="shared" si="3"/>
        <v>0</v>
      </c>
      <c r="M111" s="477"/>
      <c r="N111" s="124"/>
      <c r="O111" s="124"/>
      <c r="P111" s="477"/>
      <c r="Q111" s="124"/>
      <c r="R111" s="124"/>
    </row>
    <row r="112" spans="2:18" x14ac:dyDescent="0.25">
      <c r="B112" s="967" t="s">
        <v>680</v>
      </c>
      <c r="C112" s="968"/>
      <c r="D112" s="968"/>
      <c r="E112" s="968"/>
      <c r="F112" s="968"/>
      <c r="G112" s="968"/>
      <c r="H112" s="968"/>
      <c r="I112" s="968"/>
      <c r="J112" s="968"/>
      <c r="K112" s="968"/>
      <c r="L112" s="968"/>
      <c r="M112" s="466"/>
      <c r="N112" s="466"/>
      <c r="O112" s="467"/>
      <c r="P112" s="466"/>
      <c r="Q112" s="466"/>
      <c r="R112" s="467"/>
    </row>
    <row r="113" spans="2:18" x14ac:dyDescent="0.25">
      <c r="B113" s="998" t="s">
        <v>233</v>
      </c>
      <c r="C113" s="998"/>
      <c r="D113" s="998"/>
      <c r="E113" s="998"/>
      <c r="F113" s="998"/>
      <c r="G113" s="998"/>
      <c r="H113" s="998"/>
      <c r="I113" s="998"/>
      <c r="J113" s="998"/>
      <c r="K113" s="998"/>
      <c r="L113" s="998"/>
      <c r="M113" s="484" t="s">
        <v>915</v>
      </c>
      <c r="N113" s="484" t="s">
        <v>924</v>
      </c>
      <c r="O113" s="484" t="s">
        <v>925</v>
      </c>
      <c r="P113" s="484" t="s">
        <v>941</v>
      </c>
      <c r="Q113" s="484" t="s">
        <v>942</v>
      </c>
      <c r="R113" s="484" t="s">
        <v>943</v>
      </c>
    </row>
    <row r="114" spans="2:18" x14ac:dyDescent="0.25">
      <c r="B114" s="969" t="s">
        <v>234</v>
      </c>
      <c r="C114" s="970"/>
      <c r="D114" s="970"/>
      <c r="E114" s="970"/>
      <c r="F114" s="970"/>
      <c r="G114" s="970"/>
      <c r="H114" s="971"/>
      <c r="I114" s="119" t="s">
        <v>235</v>
      </c>
      <c r="J114" s="120" t="s">
        <v>236</v>
      </c>
      <c r="K114" s="120" t="s">
        <v>237</v>
      </c>
      <c r="L114" s="120" t="s">
        <v>914</v>
      </c>
      <c r="M114" s="309" t="s">
        <v>238</v>
      </c>
      <c r="N114" s="309" t="s">
        <v>238</v>
      </c>
      <c r="O114" s="309" t="s">
        <v>238</v>
      </c>
      <c r="P114" s="309" t="s">
        <v>238</v>
      </c>
      <c r="Q114" s="309" t="s">
        <v>238</v>
      </c>
      <c r="R114" s="309" t="s">
        <v>238</v>
      </c>
    </row>
    <row r="115" spans="2:18" x14ac:dyDescent="0.25">
      <c r="B115" s="122">
        <v>1</v>
      </c>
      <c r="C115" s="965"/>
      <c r="D115" s="965"/>
      <c r="E115" s="965"/>
      <c r="F115" s="965"/>
      <c r="G115" s="965"/>
      <c r="H115" s="966"/>
      <c r="I115" s="488"/>
      <c r="J115" s="476"/>
      <c r="K115" s="420">
        <f t="shared" ref="K115:K134" si="4">IF(OR(I115=0,J115=0),0,IF((((($L$4^2*I115^2)/$F$5^2)*J115)/((($L$4^2*I115^2)/$F$5^2)+J115))&lt;(($L$4^2*I115^2)/$F$5^2),ROUND((((($L$4^2*I115^2)/$F$5^2)*J115)/((($L$4^2*I115^2)/$F$5^2)+J115)),0),ROUND((($L$4^2*I115^2)/$F$5^2),0)))</f>
        <v>0</v>
      </c>
      <c r="L115" s="489">
        <f t="shared" ref="L115:L134" si="5">IFERROR(SMALL(M115:R115,1),0)</f>
        <v>0</v>
      </c>
      <c r="M115" s="477"/>
      <c r="N115" s="124"/>
      <c r="O115" s="124"/>
      <c r="P115" s="477"/>
      <c r="Q115" s="124"/>
      <c r="R115" s="124"/>
    </row>
    <row r="116" spans="2:18" x14ac:dyDescent="0.25">
      <c r="B116" s="122">
        <v>2</v>
      </c>
      <c r="C116" s="965"/>
      <c r="D116" s="965"/>
      <c r="E116" s="965"/>
      <c r="F116" s="965"/>
      <c r="G116" s="965"/>
      <c r="H116" s="966"/>
      <c r="I116" s="488"/>
      <c r="J116" s="476"/>
      <c r="K116" s="420">
        <f t="shared" si="4"/>
        <v>0</v>
      </c>
      <c r="L116" s="489">
        <f t="shared" si="5"/>
        <v>0</v>
      </c>
      <c r="M116" s="655"/>
      <c r="N116" s="124"/>
      <c r="O116" s="621"/>
      <c r="P116" s="477"/>
      <c r="Q116" s="124"/>
      <c r="R116" s="124"/>
    </row>
    <row r="117" spans="2:18" x14ac:dyDescent="0.25">
      <c r="B117" s="122">
        <v>3</v>
      </c>
      <c r="C117" s="965"/>
      <c r="D117" s="965"/>
      <c r="E117" s="965"/>
      <c r="F117" s="965"/>
      <c r="G117" s="965"/>
      <c r="H117" s="966"/>
      <c r="I117" s="488"/>
      <c r="J117" s="476"/>
      <c r="K117" s="420">
        <f t="shared" si="4"/>
        <v>0</v>
      </c>
      <c r="L117" s="489">
        <f t="shared" si="5"/>
        <v>0</v>
      </c>
      <c r="M117" s="477"/>
      <c r="N117" s="124"/>
      <c r="O117" s="124"/>
      <c r="P117" s="477"/>
      <c r="Q117" s="124"/>
      <c r="R117" s="124"/>
    </row>
    <row r="118" spans="2:18" x14ac:dyDescent="0.25">
      <c r="B118" s="122">
        <v>4</v>
      </c>
      <c r="C118" s="965"/>
      <c r="D118" s="965"/>
      <c r="E118" s="965"/>
      <c r="F118" s="965"/>
      <c r="G118" s="965"/>
      <c r="H118" s="966"/>
      <c r="I118" s="488"/>
      <c r="J118" s="476"/>
      <c r="K118" s="420">
        <f t="shared" si="4"/>
        <v>0</v>
      </c>
      <c r="L118" s="489">
        <f t="shared" si="5"/>
        <v>0</v>
      </c>
      <c r="M118" s="477"/>
      <c r="N118" s="124"/>
      <c r="O118" s="124"/>
      <c r="P118" s="477"/>
      <c r="Q118" s="124"/>
      <c r="R118" s="124"/>
    </row>
    <row r="119" spans="2:18" x14ac:dyDescent="0.25">
      <c r="B119" s="122">
        <v>5</v>
      </c>
      <c r="C119" s="965"/>
      <c r="D119" s="965"/>
      <c r="E119" s="965"/>
      <c r="F119" s="965"/>
      <c r="G119" s="965"/>
      <c r="H119" s="966"/>
      <c r="I119" s="488"/>
      <c r="J119" s="476"/>
      <c r="K119" s="420">
        <f t="shared" si="4"/>
        <v>0</v>
      </c>
      <c r="L119" s="489">
        <f t="shared" si="5"/>
        <v>0</v>
      </c>
      <c r="M119" s="477"/>
      <c r="N119" s="124"/>
      <c r="O119" s="124"/>
      <c r="P119" s="477"/>
      <c r="Q119" s="124"/>
      <c r="R119" s="124"/>
    </row>
    <row r="120" spans="2:18" x14ac:dyDescent="0.25">
      <c r="B120" s="122">
        <v>6</v>
      </c>
      <c r="C120" s="965"/>
      <c r="D120" s="965"/>
      <c r="E120" s="965"/>
      <c r="F120" s="965"/>
      <c r="G120" s="965"/>
      <c r="H120" s="966"/>
      <c r="I120" s="488"/>
      <c r="J120" s="476"/>
      <c r="K120" s="420">
        <f t="shared" si="4"/>
        <v>0</v>
      </c>
      <c r="L120" s="489">
        <f t="shared" si="5"/>
        <v>0</v>
      </c>
      <c r="M120" s="477"/>
      <c r="N120" s="124"/>
      <c r="O120" s="124"/>
      <c r="P120" s="477"/>
      <c r="Q120" s="124"/>
      <c r="R120" s="124"/>
    </row>
    <row r="121" spans="2:18" x14ac:dyDescent="0.25">
      <c r="B121" s="122">
        <v>7</v>
      </c>
      <c r="C121" s="965"/>
      <c r="D121" s="965"/>
      <c r="E121" s="965"/>
      <c r="F121" s="965"/>
      <c r="G121" s="965"/>
      <c r="H121" s="966"/>
      <c r="I121" s="488"/>
      <c r="J121" s="476"/>
      <c r="K121" s="420">
        <f t="shared" si="4"/>
        <v>0</v>
      </c>
      <c r="L121" s="489">
        <f t="shared" si="5"/>
        <v>0</v>
      </c>
      <c r="M121" s="477"/>
      <c r="N121" s="124"/>
      <c r="O121" s="124"/>
      <c r="P121" s="477"/>
      <c r="Q121" s="124"/>
      <c r="R121" s="124"/>
    </row>
    <row r="122" spans="2:18" x14ac:dyDescent="0.25">
      <c r="B122" s="122">
        <v>8</v>
      </c>
      <c r="C122" s="965"/>
      <c r="D122" s="965"/>
      <c r="E122" s="965"/>
      <c r="F122" s="965"/>
      <c r="G122" s="965"/>
      <c r="H122" s="966"/>
      <c r="I122" s="488"/>
      <c r="J122" s="476"/>
      <c r="K122" s="420">
        <f t="shared" si="4"/>
        <v>0</v>
      </c>
      <c r="L122" s="489">
        <f t="shared" si="5"/>
        <v>0</v>
      </c>
      <c r="M122" s="477"/>
      <c r="N122" s="124"/>
      <c r="O122" s="124"/>
      <c r="P122" s="477"/>
      <c r="Q122" s="124"/>
      <c r="R122" s="124"/>
    </row>
    <row r="123" spans="2:18" x14ac:dyDescent="0.25">
      <c r="B123" s="122">
        <v>9</v>
      </c>
      <c r="C123" s="965"/>
      <c r="D123" s="965"/>
      <c r="E123" s="965"/>
      <c r="F123" s="965"/>
      <c r="G123" s="965"/>
      <c r="H123" s="966"/>
      <c r="I123" s="488"/>
      <c r="J123" s="476"/>
      <c r="K123" s="420">
        <f t="shared" si="4"/>
        <v>0</v>
      </c>
      <c r="L123" s="489">
        <f t="shared" si="5"/>
        <v>0</v>
      </c>
      <c r="M123" s="477"/>
      <c r="N123" s="124"/>
      <c r="O123" s="124"/>
      <c r="P123" s="477"/>
      <c r="Q123" s="124"/>
      <c r="R123" s="124"/>
    </row>
    <row r="124" spans="2:18" x14ac:dyDescent="0.25">
      <c r="B124" s="122">
        <v>10</v>
      </c>
      <c r="C124" s="965"/>
      <c r="D124" s="965"/>
      <c r="E124" s="965"/>
      <c r="F124" s="965"/>
      <c r="G124" s="965"/>
      <c r="H124" s="966"/>
      <c r="I124" s="488"/>
      <c r="J124" s="476"/>
      <c r="K124" s="420">
        <f t="shared" si="4"/>
        <v>0</v>
      </c>
      <c r="L124" s="489">
        <f t="shared" si="5"/>
        <v>0</v>
      </c>
      <c r="M124" s="477"/>
      <c r="N124" s="124"/>
      <c r="O124" s="124"/>
      <c r="P124" s="477"/>
      <c r="Q124" s="124"/>
      <c r="R124" s="124"/>
    </row>
    <row r="125" spans="2:18" x14ac:dyDescent="0.25">
      <c r="B125" s="122">
        <v>11</v>
      </c>
      <c r="C125" s="965"/>
      <c r="D125" s="965"/>
      <c r="E125" s="965"/>
      <c r="F125" s="965"/>
      <c r="G125" s="965"/>
      <c r="H125" s="966"/>
      <c r="I125" s="488"/>
      <c r="J125" s="476"/>
      <c r="K125" s="420">
        <f t="shared" si="4"/>
        <v>0</v>
      </c>
      <c r="L125" s="489">
        <f t="shared" si="5"/>
        <v>0</v>
      </c>
      <c r="M125" s="477"/>
      <c r="N125" s="124"/>
      <c r="O125" s="124"/>
      <c r="P125" s="477"/>
      <c r="Q125" s="124"/>
      <c r="R125" s="124"/>
    </row>
    <row r="126" spans="2:18" x14ac:dyDescent="0.25">
      <c r="B126" s="122">
        <v>12</v>
      </c>
      <c r="C126" s="965"/>
      <c r="D126" s="965"/>
      <c r="E126" s="965"/>
      <c r="F126" s="965"/>
      <c r="G126" s="965"/>
      <c r="H126" s="966"/>
      <c r="I126" s="488"/>
      <c r="J126" s="476"/>
      <c r="K126" s="420">
        <f t="shared" si="4"/>
        <v>0</v>
      </c>
      <c r="L126" s="489">
        <f t="shared" si="5"/>
        <v>0</v>
      </c>
      <c r="M126" s="477"/>
      <c r="N126" s="124"/>
      <c r="O126" s="124"/>
      <c r="P126" s="477"/>
      <c r="Q126" s="124"/>
      <c r="R126" s="124"/>
    </row>
    <row r="127" spans="2:18" x14ac:dyDescent="0.25">
      <c r="B127" s="122">
        <v>13</v>
      </c>
      <c r="C127" s="965"/>
      <c r="D127" s="965"/>
      <c r="E127" s="965"/>
      <c r="F127" s="965"/>
      <c r="G127" s="965"/>
      <c r="H127" s="966"/>
      <c r="I127" s="488"/>
      <c r="J127" s="476"/>
      <c r="K127" s="420">
        <f t="shared" si="4"/>
        <v>0</v>
      </c>
      <c r="L127" s="489">
        <f t="shared" si="5"/>
        <v>0</v>
      </c>
      <c r="M127" s="477"/>
      <c r="N127" s="124"/>
      <c r="O127" s="124"/>
      <c r="P127" s="477"/>
      <c r="Q127" s="124"/>
      <c r="R127" s="124"/>
    </row>
    <row r="128" spans="2:18" x14ac:dyDescent="0.25">
      <c r="B128" s="122">
        <v>14</v>
      </c>
      <c r="C128" s="965"/>
      <c r="D128" s="965"/>
      <c r="E128" s="965"/>
      <c r="F128" s="965"/>
      <c r="G128" s="965"/>
      <c r="H128" s="966"/>
      <c r="I128" s="488"/>
      <c r="J128" s="476"/>
      <c r="K128" s="420">
        <f t="shared" si="4"/>
        <v>0</v>
      </c>
      <c r="L128" s="489">
        <f t="shared" si="5"/>
        <v>0</v>
      </c>
      <c r="M128" s="477"/>
      <c r="N128" s="124"/>
      <c r="O128" s="124"/>
      <c r="P128" s="477"/>
      <c r="Q128" s="124"/>
      <c r="R128" s="124"/>
    </row>
    <row r="129" spans="2:18" x14ac:dyDescent="0.25">
      <c r="B129" s="122">
        <v>15</v>
      </c>
      <c r="C129" s="965"/>
      <c r="D129" s="965"/>
      <c r="E129" s="965"/>
      <c r="F129" s="965"/>
      <c r="G129" s="965"/>
      <c r="H129" s="966"/>
      <c r="I129" s="488"/>
      <c r="J129" s="476"/>
      <c r="K129" s="420">
        <f t="shared" si="4"/>
        <v>0</v>
      </c>
      <c r="L129" s="489">
        <f t="shared" si="5"/>
        <v>0</v>
      </c>
      <c r="M129" s="477"/>
      <c r="N129" s="124"/>
      <c r="O129" s="124"/>
      <c r="P129" s="477"/>
      <c r="Q129" s="124"/>
      <c r="R129" s="124"/>
    </row>
    <row r="130" spans="2:18" x14ac:dyDescent="0.25">
      <c r="B130" s="122">
        <v>16</v>
      </c>
      <c r="C130" s="965"/>
      <c r="D130" s="965"/>
      <c r="E130" s="965"/>
      <c r="F130" s="965"/>
      <c r="G130" s="965"/>
      <c r="H130" s="966"/>
      <c r="I130" s="488"/>
      <c r="J130" s="476"/>
      <c r="K130" s="420">
        <f t="shared" si="4"/>
        <v>0</v>
      </c>
      <c r="L130" s="489">
        <f t="shared" si="5"/>
        <v>0</v>
      </c>
      <c r="M130" s="477"/>
      <c r="N130" s="124"/>
      <c r="O130" s="124"/>
      <c r="P130" s="477"/>
      <c r="Q130" s="124"/>
      <c r="R130" s="124"/>
    </row>
    <row r="131" spans="2:18" x14ac:dyDescent="0.25">
      <c r="B131" s="122">
        <v>17</v>
      </c>
      <c r="C131" s="965"/>
      <c r="D131" s="965"/>
      <c r="E131" s="965"/>
      <c r="F131" s="965"/>
      <c r="G131" s="965"/>
      <c r="H131" s="966"/>
      <c r="I131" s="488"/>
      <c r="J131" s="476"/>
      <c r="K131" s="420">
        <f t="shared" si="4"/>
        <v>0</v>
      </c>
      <c r="L131" s="489">
        <f t="shared" si="5"/>
        <v>0</v>
      </c>
      <c r="M131" s="477"/>
      <c r="N131" s="124"/>
      <c r="O131" s="124"/>
      <c r="P131" s="477"/>
      <c r="Q131" s="124"/>
      <c r="R131" s="124"/>
    </row>
    <row r="132" spans="2:18" x14ac:dyDescent="0.25">
      <c r="B132" s="122">
        <v>18</v>
      </c>
      <c r="C132" s="965"/>
      <c r="D132" s="965"/>
      <c r="E132" s="965"/>
      <c r="F132" s="965"/>
      <c r="G132" s="965"/>
      <c r="H132" s="966"/>
      <c r="I132" s="488"/>
      <c r="J132" s="476"/>
      <c r="K132" s="420">
        <f t="shared" si="4"/>
        <v>0</v>
      </c>
      <c r="L132" s="489">
        <f t="shared" si="5"/>
        <v>0</v>
      </c>
      <c r="M132" s="477"/>
      <c r="N132" s="124"/>
      <c r="O132" s="124"/>
      <c r="P132" s="477"/>
      <c r="Q132" s="124"/>
      <c r="R132" s="124"/>
    </row>
    <row r="133" spans="2:18" x14ac:dyDescent="0.25">
      <c r="B133" s="122">
        <v>19</v>
      </c>
      <c r="C133" s="965"/>
      <c r="D133" s="965"/>
      <c r="E133" s="965"/>
      <c r="F133" s="965"/>
      <c r="G133" s="965"/>
      <c r="H133" s="966"/>
      <c r="I133" s="488"/>
      <c r="J133" s="476"/>
      <c r="K133" s="420">
        <f t="shared" si="4"/>
        <v>0</v>
      </c>
      <c r="L133" s="489">
        <f t="shared" si="5"/>
        <v>0</v>
      </c>
      <c r="M133" s="477"/>
      <c r="N133" s="124"/>
      <c r="O133" s="124"/>
      <c r="P133" s="477"/>
      <c r="Q133" s="124"/>
      <c r="R133" s="124"/>
    </row>
    <row r="134" spans="2:18" x14ac:dyDescent="0.25">
      <c r="B134" s="122">
        <v>20</v>
      </c>
      <c r="C134" s="965"/>
      <c r="D134" s="965"/>
      <c r="E134" s="965"/>
      <c r="F134" s="965"/>
      <c r="G134" s="965"/>
      <c r="H134" s="966"/>
      <c r="I134" s="488"/>
      <c r="J134" s="476"/>
      <c r="K134" s="420">
        <f t="shared" si="4"/>
        <v>0</v>
      </c>
      <c r="L134" s="489">
        <f t="shared" si="5"/>
        <v>0</v>
      </c>
      <c r="M134" s="477"/>
      <c r="N134" s="124"/>
      <c r="O134" s="124"/>
      <c r="P134" s="477"/>
      <c r="Q134" s="124"/>
      <c r="R134" s="124"/>
    </row>
    <row r="135" spans="2:18" x14ac:dyDescent="0.25">
      <c r="B135" s="998" t="s">
        <v>242</v>
      </c>
      <c r="C135" s="998"/>
      <c r="D135" s="998"/>
      <c r="E135" s="998"/>
      <c r="F135" s="998"/>
      <c r="G135" s="998"/>
      <c r="H135" s="998"/>
      <c r="I135" s="998"/>
      <c r="J135" s="998"/>
      <c r="K135" s="998"/>
      <c r="L135" s="998"/>
      <c r="M135" s="484" t="s">
        <v>915</v>
      </c>
      <c r="N135" s="484" t="s">
        <v>924</v>
      </c>
      <c r="O135" s="484" t="s">
        <v>925</v>
      </c>
      <c r="P135" s="484" t="s">
        <v>941</v>
      </c>
      <c r="Q135" s="484" t="s">
        <v>942</v>
      </c>
      <c r="R135" s="484" t="s">
        <v>943</v>
      </c>
    </row>
    <row r="136" spans="2:18" x14ac:dyDescent="0.25">
      <c r="B136" s="969" t="s">
        <v>234</v>
      </c>
      <c r="C136" s="970"/>
      <c r="D136" s="970"/>
      <c r="E136" s="970"/>
      <c r="F136" s="970"/>
      <c r="G136" s="970"/>
      <c r="H136" s="971"/>
      <c r="I136" s="119" t="s">
        <v>235</v>
      </c>
      <c r="J136" s="120" t="s">
        <v>236</v>
      </c>
      <c r="K136" s="120" t="s">
        <v>237</v>
      </c>
      <c r="L136" s="120" t="s">
        <v>914</v>
      </c>
      <c r="M136" s="309" t="s">
        <v>238</v>
      </c>
      <c r="N136" s="309" t="s">
        <v>238</v>
      </c>
      <c r="O136" s="309" t="s">
        <v>238</v>
      </c>
      <c r="P136" s="309" t="s">
        <v>238</v>
      </c>
      <c r="Q136" s="309" t="s">
        <v>238</v>
      </c>
      <c r="R136" s="309" t="s">
        <v>238</v>
      </c>
    </row>
    <row r="137" spans="2:18" x14ac:dyDescent="0.25">
      <c r="B137" s="122">
        <v>1</v>
      </c>
      <c r="C137" s="965"/>
      <c r="D137" s="965"/>
      <c r="E137" s="965"/>
      <c r="F137" s="965"/>
      <c r="G137" s="965"/>
      <c r="H137" s="966"/>
      <c r="I137" s="488"/>
      <c r="J137" s="476"/>
      <c r="K137" s="420">
        <f t="shared" ref="K137:K156" si="6">IF(OR(I137=0,J137=0),0,IF((((($L$4^2*I137^2)/$F$5^2)*J137)/((($L$4^2*I137^2)/$F$5^2)+J137))&lt;(($L$4^2*I137^2)/$F$5^2),ROUND((((($L$4^2*I137^2)/$F$5^2)*J137)/((($L$4^2*I137^2)/$F$5^2)+J137)),0),ROUND((($L$4^2*I137^2)/$F$5^2),0)))</f>
        <v>0</v>
      </c>
      <c r="L137" s="489">
        <f t="shared" ref="L137:L156" si="7">IFERROR(SMALL(M137:R137,1),0)</f>
        <v>0</v>
      </c>
      <c r="M137" s="477"/>
      <c r="N137" s="124"/>
      <c r="O137" s="124"/>
      <c r="P137" s="477"/>
      <c r="Q137" s="124"/>
      <c r="R137" s="124"/>
    </row>
    <row r="138" spans="2:18" x14ac:dyDescent="0.25">
      <c r="B138" s="122">
        <v>2</v>
      </c>
      <c r="C138" s="965"/>
      <c r="D138" s="965"/>
      <c r="E138" s="965"/>
      <c r="F138" s="965"/>
      <c r="G138" s="965"/>
      <c r="H138" s="966"/>
      <c r="I138" s="488"/>
      <c r="J138" s="476"/>
      <c r="K138" s="420">
        <f t="shared" si="6"/>
        <v>0</v>
      </c>
      <c r="L138" s="489">
        <f t="shared" si="7"/>
        <v>0</v>
      </c>
      <c r="M138" s="477"/>
      <c r="N138" s="124"/>
      <c r="O138" s="124"/>
      <c r="P138" s="477"/>
      <c r="Q138" s="124"/>
      <c r="R138" s="124"/>
    </row>
    <row r="139" spans="2:18" x14ac:dyDescent="0.25">
      <c r="B139" s="122">
        <v>3</v>
      </c>
      <c r="C139" s="965"/>
      <c r="D139" s="965"/>
      <c r="E139" s="965"/>
      <c r="F139" s="965"/>
      <c r="G139" s="965"/>
      <c r="H139" s="966"/>
      <c r="I139" s="488"/>
      <c r="J139" s="476"/>
      <c r="K139" s="420">
        <f t="shared" si="6"/>
        <v>0</v>
      </c>
      <c r="L139" s="489">
        <f t="shared" si="7"/>
        <v>0</v>
      </c>
      <c r="M139" s="477"/>
      <c r="N139" s="124"/>
      <c r="O139" s="124"/>
      <c r="P139" s="477"/>
      <c r="Q139" s="124"/>
      <c r="R139" s="124"/>
    </row>
    <row r="140" spans="2:18" x14ac:dyDescent="0.25">
      <c r="B140" s="122">
        <v>4</v>
      </c>
      <c r="C140" s="965"/>
      <c r="D140" s="965"/>
      <c r="E140" s="965"/>
      <c r="F140" s="965"/>
      <c r="G140" s="965"/>
      <c r="H140" s="966"/>
      <c r="I140" s="488"/>
      <c r="J140" s="476"/>
      <c r="K140" s="420">
        <f t="shared" si="6"/>
        <v>0</v>
      </c>
      <c r="L140" s="489">
        <f t="shared" si="7"/>
        <v>0</v>
      </c>
      <c r="M140" s="477"/>
      <c r="N140" s="124"/>
      <c r="O140" s="124"/>
      <c r="P140" s="477"/>
      <c r="Q140" s="124"/>
      <c r="R140" s="124"/>
    </row>
    <row r="141" spans="2:18" x14ac:dyDescent="0.25">
      <c r="B141" s="122">
        <v>5</v>
      </c>
      <c r="C141" s="965"/>
      <c r="D141" s="965"/>
      <c r="E141" s="965"/>
      <c r="F141" s="965"/>
      <c r="G141" s="965"/>
      <c r="H141" s="966"/>
      <c r="I141" s="488"/>
      <c r="J141" s="476"/>
      <c r="K141" s="420">
        <f t="shared" si="6"/>
        <v>0</v>
      </c>
      <c r="L141" s="489">
        <f t="shared" si="7"/>
        <v>0</v>
      </c>
      <c r="M141" s="477"/>
      <c r="N141" s="124"/>
      <c r="O141" s="124"/>
      <c r="P141" s="477"/>
      <c r="Q141" s="124"/>
      <c r="R141" s="124"/>
    </row>
    <row r="142" spans="2:18" x14ac:dyDescent="0.25">
      <c r="B142" s="122">
        <v>6</v>
      </c>
      <c r="C142" s="965"/>
      <c r="D142" s="965"/>
      <c r="E142" s="965"/>
      <c r="F142" s="965"/>
      <c r="G142" s="965"/>
      <c r="H142" s="966"/>
      <c r="I142" s="488"/>
      <c r="J142" s="476"/>
      <c r="K142" s="420">
        <f t="shared" si="6"/>
        <v>0</v>
      </c>
      <c r="L142" s="489">
        <f t="shared" si="7"/>
        <v>0</v>
      </c>
      <c r="M142" s="477"/>
      <c r="N142" s="124"/>
      <c r="O142" s="124"/>
      <c r="P142" s="477"/>
      <c r="Q142" s="124"/>
      <c r="R142" s="124"/>
    </row>
    <row r="143" spans="2:18" x14ac:dyDescent="0.25">
      <c r="B143" s="122">
        <v>7</v>
      </c>
      <c r="C143" s="965"/>
      <c r="D143" s="965"/>
      <c r="E143" s="965"/>
      <c r="F143" s="965"/>
      <c r="G143" s="965"/>
      <c r="H143" s="966"/>
      <c r="I143" s="488"/>
      <c r="J143" s="476"/>
      <c r="K143" s="420">
        <f t="shared" si="6"/>
        <v>0</v>
      </c>
      <c r="L143" s="489">
        <f t="shared" si="7"/>
        <v>0</v>
      </c>
      <c r="M143" s="477"/>
      <c r="N143" s="124"/>
      <c r="O143" s="124"/>
      <c r="P143" s="477"/>
      <c r="Q143" s="124"/>
      <c r="R143" s="124"/>
    </row>
    <row r="144" spans="2:18" x14ac:dyDescent="0.25">
      <c r="B144" s="122">
        <v>8</v>
      </c>
      <c r="C144" s="965"/>
      <c r="D144" s="965"/>
      <c r="E144" s="965"/>
      <c r="F144" s="965"/>
      <c r="G144" s="965"/>
      <c r="H144" s="966"/>
      <c r="I144" s="488"/>
      <c r="J144" s="476"/>
      <c r="K144" s="420">
        <f t="shared" si="6"/>
        <v>0</v>
      </c>
      <c r="L144" s="489">
        <f t="shared" si="7"/>
        <v>0</v>
      </c>
      <c r="M144" s="477"/>
      <c r="N144" s="124"/>
      <c r="O144" s="124"/>
      <c r="P144" s="477"/>
      <c r="Q144" s="124"/>
      <c r="R144" s="124"/>
    </row>
    <row r="145" spans="2:18" x14ac:dyDescent="0.25">
      <c r="B145" s="122">
        <v>9</v>
      </c>
      <c r="C145" s="965"/>
      <c r="D145" s="965"/>
      <c r="E145" s="965"/>
      <c r="F145" s="965"/>
      <c r="G145" s="965"/>
      <c r="H145" s="966"/>
      <c r="I145" s="488"/>
      <c r="J145" s="476"/>
      <c r="K145" s="420">
        <f t="shared" si="6"/>
        <v>0</v>
      </c>
      <c r="L145" s="489">
        <f t="shared" si="7"/>
        <v>0</v>
      </c>
      <c r="M145" s="477"/>
      <c r="N145" s="124"/>
      <c r="O145" s="124"/>
      <c r="P145" s="477"/>
      <c r="Q145" s="124"/>
      <c r="R145" s="124"/>
    </row>
    <row r="146" spans="2:18" x14ac:dyDescent="0.25">
      <c r="B146" s="122">
        <v>10</v>
      </c>
      <c r="C146" s="965"/>
      <c r="D146" s="965"/>
      <c r="E146" s="965"/>
      <c r="F146" s="965"/>
      <c r="G146" s="965"/>
      <c r="H146" s="966"/>
      <c r="I146" s="488"/>
      <c r="J146" s="476"/>
      <c r="K146" s="420">
        <f t="shared" si="6"/>
        <v>0</v>
      </c>
      <c r="L146" s="489">
        <f t="shared" si="7"/>
        <v>0</v>
      </c>
      <c r="M146" s="477"/>
      <c r="N146" s="124"/>
      <c r="O146" s="124"/>
      <c r="P146" s="477"/>
      <c r="Q146" s="124"/>
      <c r="R146" s="124"/>
    </row>
    <row r="147" spans="2:18" x14ac:dyDescent="0.25">
      <c r="B147" s="122">
        <v>11</v>
      </c>
      <c r="C147" s="965"/>
      <c r="D147" s="965"/>
      <c r="E147" s="965"/>
      <c r="F147" s="965"/>
      <c r="G147" s="965"/>
      <c r="H147" s="966"/>
      <c r="I147" s="488"/>
      <c r="J147" s="476"/>
      <c r="K147" s="420">
        <f t="shared" si="6"/>
        <v>0</v>
      </c>
      <c r="L147" s="489">
        <f t="shared" si="7"/>
        <v>0</v>
      </c>
      <c r="M147" s="477"/>
      <c r="N147" s="124"/>
      <c r="O147" s="124"/>
      <c r="P147" s="477"/>
      <c r="Q147" s="124"/>
      <c r="R147" s="124"/>
    </row>
    <row r="148" spans="2:18" x14ac:dyDescent="0.25">
      <c r="B148" s="122">
        <v>12</v>
      </c>
      <c r="C148" s="965"/>
      <c r="D148" s="965"/>
      <c r="E148" s="965"/>
      <c r="F148" s="965"/>
      <c r="G148" s="965"/>
      <c r="H148" s="966"/>
      <c r="I148" s="488"/>
      <c r="J148" s="476"/>
      <c r="K148" s="420">
        <f t="shared" si="6"/>
        <v>0</v>
      </c>
      <c r="L148" s="489">
        <f t="shared" si="7"/>
        <v>0</v>
      </c>
      <c r="M148" s="477"/>
      <c r="N148" s="124"/>
      <c r="O148" s="124"/>
      <c r="P148" s="477"/>
      <c r="Q148" s="124"/>
      <c r="R148" s="124"/>
    </row>
    <row r="149" spans="2:18" x14ac:dyDescent="0.25">
      <c r="B149" s="122">
        <v>13</v>
      </c>
      <c r="C149" s="965"/>
      <c r="D149" s="965"/>
      <c r="E149" s="965"/>
      <c r="F149" s="965"/>
      <c r="G149" s="965"/>
      <c r="H149" s="966"/>
      <c r="I149" s="488"/>
      <c r="J149" s="476"/>
      <c r="K149" s="420">
        <f t="shared" si="6"/>
        <v>0</v>
      </c>
      <c r="L149" s="489">
        <f t="shared" si="7"/>
        <v>0</v>
      </c>
      <c r="M149" s="477"/>
      <c r="N149" s="124"/>
      <c r="O149" s="124"/>
      <c r="P149" s="477"/>
      <c r="Q149" s="124"/>
      <c r="R149" s="124"/>
    </row>
    <row r="150" spans="2:18" x14ac:dyDescent="0.25">
      <c r="B150" s="122">
        <v>14</v>
      </c>
      <c r="C150" s="965"/>
      <c r="D150" s="965"/>
      <c r="E150" s="965"/>
      <c r="F150" s="965"/>
      <c r="G150" s="965"/>
      <c r="H150" s="966"/>
      <c r="I150" s="488"/>
      <c r="J150" s="476"/>
      <c r="K150" s="420">
        <f t="shared" si="6"/>
        <v>0</v>
      </c>
      <c r="L150" s="489">
        <f t="shared" si="7"/>
        <v>0</v>
      </c>
      <c r="M150" s="477"/>
      <c r="N150" s="124"/>
      <c r="O150" s="124"/>
      <c r="P150" s="477"/>
      <c r="Q150" s="124"/>
      <c r="R150" s="124"/>
    </row>
    <row r="151" spans="2:18" x14ac:dyDescent="0.25">
      <c r="B151" s="122">
        <v>15</v>
      </c>
      <c r="C151" s="965"/>
      <c r="D151" s="965"/>
      <c r="E151" s="965"/>
      <c r="F151" s="965"/>
      <c r="G151" s="965"/>
      <c r="H151" s="966"/>
      <c r="I151" s="488"/>
      <c r="J151" s="476"/>
      <c r="K151" s="420">
        <f t="shared" si="6"/>
        <v>0</v>
      </c>
      <c r="L151" s="489">
        <f t="shared" si="7"/>
        <v>0</v>
      </c>
      <c r="M151" s="477"/>
      <c r="N151" s="124"/>
      <c r="O151" s="124"/>
      <c r="P151" s="477"/>
      <c r="Q151" s="124"/>
      <c r="R151" s="124"/>
    </row>
    <row r="152" spans="2:18" x14ac:dyDescent="0.25">
      <c r="B152" s="122">
        <v>16</v>
      </c>
      <c r="C152" s="965"/>
      <c r="D152" s="965"/>
      <c r="E152" s="965"/>
      <c r="F152" s="965"/>
      <c r="G152" s="965"/>
      <c r="H152" s="966"/>
      <c r="I152" s="488"/>
      <c r="J152" s="476"/>
      <c r="K152" s="420">
        <f t="shared" si="6"/>
        <v>0</v>
      </c>
      <c r="L152" s="489">
        <f t="shared" si="7"/>
        <v>0</v>
      </c>
      <c r="M152" s="477"/>
      <c r="N152" s="124"/>
      <c r="O152" s="124"/>
      <c r="P152" s="477"/>
      <c r="Q152" s="124"/>
      <c r="R152" s="124"/>
    </row>
    <row r="153" spans="2:18" x14ac:dyDescent="0.25">
      <c r="B153" s="122">
        <v>17</v>
      </c>
      <c r="C153" s="965"/>
      <c r="D153" s="965"/>
      <c r="E153" s="965"/>
      <c r="F153" s="965"/>
      <c r="G153" s="965"/>
      <c r="H153" s="966"/>
      <c r="I153" s="488"/>
      <c r="J153" s="476"/>
      <c r="K153" s="420">
        <f t="shared" si="6"/>
        <v>0</v>
      </c>
      <c r="L153" s="489">
        <f t="shared" si="7"/>
        <v>0</v>
      </c>
      <c r="M153" s="477"/>
      <c r="N153" s="124"/>
      <c r="O153" s="124"/>
      <c r="P153" s="477"/>
      <c r="Q153" s="124"/>
      <c r="R153" s="124"/>
    </row>
    <row r="154" spans="2:18" x14ac:dyDescent="0.25">
      <c r="B154" s="122">
        <v>18</v>
      </c>
      <c r="C154" s="965"/>
      <c r="D154" s="965"/>
      <c r="E154" s="965"/>
      <c r="F154" s="965"/>
      <c r="G154" s="965"/>
      <c r="H154" s="966"/>
      <c r="I154" s="488"/>
      <c r="J154" s="476"/>
      <c r="K154" s="420">
        <f t="shared" si="6"/>
        <v>0</v>
      </c>
      <c r="L154" s="489">
        <f t="shared" si="7"/>
        <v>0</v>
      </c>
      <c r="M154" s="477"/>
      <c r="N154" s="124"/>
      <c r="O154" s="124"/>
      <c r="P154" s="477"/>
      <c r="Q154" s="124"/>
      <c r="R154" s="124"/>
    </row>
    <row r="155" spans="2:18" x14ac:dyDescent="0.25">
      <c r="B155" s="122">
        <v>19</v>
      </c>
      <c r="C155" s="965"/>
      <c r="D155" s="965"/>
      <c r="E155" s="965"/>
      <c r="F155" s="965"/>
      <c r="G155" s="965"/>
      <c r="H155" s="966"/>
      <c r="I155" s="488"/>
      <c r="J155" s="476"/>
      <c r="K155" s="420">
        <f t="shared" si="6"/>
        <v>0</v>
      </c>
      <c r="L155" s="489">
        <f t="shared" si="7"/>
        <v>0</v>
      </c>
      <c r="M155" s="477"/>
      <c r="N155" s="124"/>
      <c r="O155" s="124"/>
      <c r="P155" s="477"/>
      <c r="Q155" s="124"/>
      <c r="R155" s="124"/>
    </row>
    <row r="156" spans="2:18" x14ac:dyDescent="0.25">
      <c r="B156" s="122">
        <v>20</v>
      </c>
      <c r="C156" s="965"/>
      <c r="D156" s="965"/>
      <c r="E156" s="965"/>
      <c r="F156" s="965"/>
      <c r="G156" s="965"/>
      <c r="H156" s="966"/>
      <c r="I156" s="488"/>
      <c r="J156" s="476"/>
      <c r="K156" s="420">
        <f t="shared" si="6"/>
        <v>0</v>
      </c>
      <c r="L156" s="489">
        <f t="shared" si="7"/>
        <v>0</v>
      </c>
      <c r="M156" s="477"/>
      <c r="N156" s="124"/>
      <c r="O156" s="124"/>
      <c r="P156" s="477"/>
      <c r="Q156" s="124"/>
      <c r="R156" s="124"/>
    </row>
    <row r="157" spans="2:18" x14ac:dyDescent="0.25">
      <c r="B157" s="997" t="s">
        <v>681</v>
      </c>
      <c r="C157" s="997"/>
      <c r="D157" s="997"/>
      <c r="E157" s="997"/>
      <c r="F157" s="997"/>
      <c r="G157" s="997"/>
      <c r="H157" s="997"/>
      <c r="I157" s="997"/>
      <c r="J157" s="997"/>
      <c r="K157" s="997"/>
      <c r="L157" s="997"/>
      <c r="M157" s="466"/>
      <c r="N157" s="466"/>
      <c r="O157" s="467"/>
      <c r="P157" s="466"/>
      <c r="Q157" s="466"/>
      <c r="R157" s="467"/>
    </row>
    <row r="158" spans="2:18" x14ac:dyDescent="0.25">
      <c r="B158" s="998" t="s">
        <v>233</v>
      </c>
      <c r="C158" s="998"/>
      <c r="D158" s="998"/>
      <c r="E158" s="998"/>
      <c r="F158" s="998"/>
      <c r="G158" s="998"/>
      <c r="H158" s="998"/>
      <c r="I158" s="998"/>
      <c r="J158" s="998"/>
      <c r="K158" s="998"/>
      <c r="L158" s="998"/>
      <c r="M158" s="484" t="s">
        <v>915</v>
      </c>
      <c r="N158" s="484" t="s">
        <v>924</v>
      </c>
      <c r="O158" s="484" t="s">
        <v>925</v>
      </c>
      <c r="P158" s="484" t="s">
        <v>941</v>
      </c>
      <c r="Q158" s="484" t="s">
        <v>942</v>
      </c>
      <c r="R158" s="484" t="s">
        <v>943</v>
      </c>
    </row>
    <row r="159" spans="2:18" x14ac:dyDescent="0.25">
      <c r="B159" s="969" t="s">
        <v>234</v>
      </c>
      <c r="C159" s="970"/>
      <c r="D159" s="970"/>
      <c r="E159" s="970"/>
      <c r="F159" s="970"/>
      <c r="G159" s="970"/>
      <c r="H159" s="971"/>
      <c r="I159" s="119" t="s">
        <v>235</v>
      </c>
      <c r="J159" s="120" t="s">
        <v>236</v>
      </c>
      <c r="K159" s="120" t="s">
        <v>237</v>
      </c>
      <c r="L159" s="120" t="s">
        <v>914</v>
      </c>
      <c r="M159" s="309" t="s">
        <v>238</v>
      </c>
      <c r="N159" s="309" t="s">
        <v>238</v>
      </c>
      <c r="O159" s="309" t="s">
        <v>238</v>
      </c>
      <c r="P159" s="309" t="s">
        <v>238</v>
      </c>
      <c r="Q159" s="309" t="s">
        <v>238</v>
      </c>
      <c r="R159" s="309" t="s">
        <v>238</v>
      </c>
    </row>
    <row r="160" spans="2:18" x14ac:dyDescent="0.25">
      <c r="B160" s="122">
        <v>1</v>
      </c>
      <c r="C160" s="965"/>
      <c r="D160" s="965"/>
      <c r="E160" s="965"/>
      <c r="F160" s="965"/>
      <c r="G160" s="965"/>
      <c r="H160" s="966"/>
      <c r="I160" s="488"/>
      <c r="J160" s="476"/>
      <c r="K160" s="420">
        <f t="shared" ref="K160:K209" si="8">IF(OR(I160=0,J160=0),0,IF((((($L$4^2*I160^2)/$F$5^2)*J160)/((($L$4^2*I160^2)/$F$5^2)+J160))&lt;(($L$4^2*I160^2)/$F$5^2),ROUND((((($L$4^2*I160^2)/$F$5^2)*J160)/((($L$4^2*I160^2)/$F$5^2)+J160)),0),ROUND((($L$4^2*I160^2)/$F$5^2),0)))</f>
        <v>0</v>
      </c>
      <c r="L160" s="489">
        <f t="shared" ref="L160:L209" si="9">IFERROR(SMALL(M160:R160,1),0)</f>
        <v>0</v>
      </c>
      <c r="M160" s="477"/>
      <c r="N160" s="124"/>
      <c r="O160" s="124"/>
      <c r="P160" s="477"/>
      <c r="Q160" s="124"/>
      <c r="R160" s="124"/>
    </row>
    <row r="161" spans="2:18" x14ac:dyDescent="0.25">
      <c r="B161" s="122">
        <v>2</v>
      </c>
      <c r="C161" s="965"/>
      <c r="D161" s="965"/>
      <c r="E161" s="965"/>
      <c r="F161" s="965"/>
      <c r="G161" s="965"/>
      <c r="H161" s="966"/>
      <c r="I161" s="488"/>
      <c r="J161" s="476"/>
      <c r="K161" s="420">
        <f t="shared" si="8"/>
        <v>0</v>
      </c>
      <c r="L161" s="489">
        <f t="shared" si="9"/>
        <v>0</v>
      </c>
      <c r="M161" s="477"/>
      <c r="N161" s="124"/>
      <c r="O161" s="124"/>
      <c r="P161" s="477"/>
      <c r="Q161" s="124"/>
      <c r="R161" s="124"/>
    </row>
    <row r="162" spans="2:18" x14ac:dyDescent="0.25">
      <c r="B162" s="122">
        <v>3</v>
      </c>
      <c r="C162" s="965"/>
      <c r="D162" s="965"/>
      <c r="E162" s="965"/>
      <c r="F162" s="965"/>
      <c r="G162" s="965"/>
      <c r="H162" s="966"/>
      <c r="I162" s="488"/>
      <c r="J162" s="476"/>
      <c r="K162" s="420">
        <f t="shared" si="8"/>
        <v>0</v>
      </c>
      <c r="L162" s="489">
        <f t="shared" si="9"/>
        <v>0</v>
      </c>
      <c r="M162" s="477"/>
      <c r="N162" s="124"/>
      <c r="O162" s="124"/>
      <c r="P162" s="477"/>
      <c r="Q162" s="124"/>
      <c r="R162" s="124"/>
    </row>
    <row r="163" spans="2:18" x14ac:dyDescent="0.25">
      <c r="B163" s="122">
        <v>4</v>
      </c>
      <c r="C163" s="965"/>
      <c r="D163" s="965"/>
      <c r="E163" s="965"/>
      <c r="F163" s="965"/>
      <c r="G163" s="965"/>
      <c r="H163" s="966"/>
      <c r="I163" s="488"/>
      <c r="J163" s="476"/>
      <c r="K163" s="420">
        <f t="shared" si="8"/>
        <v>0</v>
      </c>
      <c r="L163" s="489">
        <f t="shared" si="9"/>
        <v>0</v>
      </c>
      <c r="M163" s="477"/>
      <c r="N163" s="124"/>
      <c r="O163" s="124"/>
      <c r="P163" s="477"/>
      <c r="Q163" s="124"/>
      <c r="R163" s="124"/>
    </row>
    <row r="164" spans="2:18" x14ac:dyDescent="0.25">
      <c r="B164" s="122">
        <v>5</v>
      </c>
      <c r="C164" s="965"/>
      <c r="D164" s="965"/>
      <c r="E164" s="965"/>
      <c r="F164" s="965"/>
      <c r="G164" s="965"/>
      <c r="H164" s="966"/>
      <c r="I164" s="488"/>
      <c r="J164" s="476"/>
      <c r="K164" s="420">
        <f t="shared" si="8"/>
        <v>0</v>
      </c>
      <c r="L164" s="489">
        <f t="shared" si="9"/>
        <v>0</v>
      </c>
      <c r="M164" s="477"/>
      <c r="N164" s="124"/>
      <c r="O164" s="124"/>
      <c r="P164" s="477"/>
      <c r="Q164" s="124"/>
      <c r="R164" s="124"/>
    </row>
    <row r="165" spans="2:18" x14ac:dyDescent="0.25">
      <c r="B165" s="122">
        <v>6</v>
      </c>
      <c r="C165" s="965"/>
      <c r="D165" s="965"/>
      <c r="E165" s="965"/>
      <c r="F165" s="965"/>
      <c r="G165" s="965"/>
      <c r="H165" s="966"/>
      <c r="I165" s="488"/>
      <c r="J165" s="476"/>
      <c r="K165" s="420">
        <f t="shared" si="8"/>
        <v>0</v>
      </c>
      <c r="L165" s="489">
        <f t="shared" si="9"/>
        <v>0</v>
      </c>
      <c r="M165" s="477"/>
      <c r="N165" s="124"/>
      <c r="O165" s="124"/>
      <c r="P165" s="477"/>
      <c r="Q165" s="124"/>
      <c r="R165" s="124"/>
    </row>
    <row r="166" spans="2:18" x14ac:dyDescent="0.25">
      <c r="B166" s="122">
        <v>7</v>
      </c>
      <c r="C166" s="965"/>
      <c r="D166" s="965"/>
      <c r="E166" s="965"/>
      <c r="F166" s="965"/>
      <c r="G166" s="965"/>
      <c r="H166" s="966"/>
      <c r="I166" s="488"/>
      <c r="J166" s="476"/>
      <c r="K166" s="420">
        <f t="shared" si="8"/>
        <v>0</v>
      </c>
      <c r="L166" s="489">
        <f t="shared" si="9"/>
        <v>0</v>
      </c>
      <c r="M166" s="477"/>
      <c r="N166" s="124"/>
      <c r="O166" s="124"/>
      <c r="P166" s="477"/>
      <c r="Q166" s="124"/>
      <c r="R166" s="124"/>
    </row>
    <row r="167" spans="2:18" x14ac:dyDescent="0.25">
      <c r="B167" s="122">
        <v>8</v>
      </c>
      <c r="C167" s="965"/>
      <c r="D167" s="965"/>
      <c r="E167" s="965"/>
      <c r="F167" s="965"/>
      <c r="G167" s="965"/>
      <c r="H167" s="966"/>
      <c r="I167" s="488"/>
      <c r="J167" s="476"/>
      <c r="K167" s="420">
        <f t="shared" si="8"/>
        <v>0</v>
      </c>
      <c r="L167" s="489">
        <f t="shared" si="9"/>
        <v>0</v>
      </c>
      <c r="M167" s="477"/>
      <c r="N167" s="124"/>
      <c r="O167" s="124"/>
      <c r="P167" s="477"/>
      <c r="Q167" s="124"/>
      <c r="R167" s="124"/>
    </row>
    <row r="168" spans="2:18" x14ac:dyDescent="0.25">
      <c r="B168" s="122">
        <v>9</v>
      </c>
      <c r="C168" s="965"/>
      <c r="D168" s="965"/>
      <c r="E168" s="965"/>
      <c r="F168" s="965"/>
      <c r="G168" s="965"/>
      <c r="H168" s="966"/>
      <c r="I168" s="488"/>
      <c r="J168" s="476"/>
      <c r="K168" s="420">
        <f t="shared" si="8"/>
        <v>0</v>
      </c>
      <c r="L168" s="489">
        <f t="shared" si="9"/>
        <v>0</v>
      </c>
      <c r="M168" s="477"/>
      <c r="N168" s="124"/>
      <c r="O168" s="124"/>
      <c r="P168" s="477"/>
      <c r="Q168" s="124"/>
      <c r="R168" s="124"/>
    </row>
    <row r="169" spans="2:18" x14ac:dyDescent="0.25">
      <c r="B169" s="122">
        <v>10</v>
      </c>
      <c r="C169" s="965"/>
      <c r="D169" s="965"/>
      <c r="E169" s="965"/>
      <c r="F169" s="965"/>
      <c r="G169" s="965"/>
      <c r="H169" s="966"/>
      <c r="I169" s="488"/>
      <c r="J169" s="476"/>
      <c r="K169" s="420">
        <f t="shared" si="8"/>
        <v>0</v>
      </c>
      <c r="L169" s="489">
        <f t="shared" si="9"/>
        <v>0</v>
      </c>
      <c r="M169" s="477"/>
      <c r="N169" s="124"/>
      <c r="O169" s="124"/>
      <c r="P169" s="477"/>
      <c r="Q169" s="124"/>
      <c r="R169" s="124"/>
    </row>
    <row r="170" spans="2:18" x14ac:dyDescent="0.25">
      <c r="B170" s="122">
        <v>11</v>
      </c>
      <c r="C170" s="965"/>
      <c r="D170" s="965"/>
      <c r="E170" s="965"/>
      <c r="F170" s="965"/>
      <c r="G170" s="965"/>
      <c r="H170" s="966"/>
      <c r="I170" s="488"/>
      <c r="J170" s="476"/>
      <c r="K170" s="420">
        <f t="shared" si="8"/>
        <v>0</v>
      </c>
      <c r="L170" s="489">
        <f t="shared" si="9"/>
        <v>0</v>
      </c>
      <c r="M170" s="477"/>
      <c r="N170" s="124"/>
      <c r="O170" s="124"/>
      <c r="P170" s="477"/>
      <c r="Q170" s="124"/>
      <c r="R170" s="124"/>
    </row>
    <row r="171" spans="2:18" x14ac:dyDescent="0.25">
      <c r="B171" s="122">
        <v>12</v>
      </c>
      <c r="C171" s="965"/>
      <c r="D171" s="965"/>
      <c r="E171" s="965"/>
      <c r="F171" s="965"/>
      <c r="G171" s="965"/>
      <c r="H171" s="966"/>
      <c r="I171" s="488"/>
      <c r="J171" s="476"/>
      <c r="K171" s="420">
        <f t="shared" si="8"/>
        <v>0</v>
      </c>
      <c r="L171" s="489">
        <f t="shared" si="9"/>
        <v>0</v>
      </c>
      <c r="M171" s="477"/>
      <c r="N171" s="124"/>
      <c r="O171" s="124"/>
      <c r="P171" s="477"/>
      <c r="Q171" s="124"/>
      <c r="R171" s="124"/>
    </row>
    <row r="172" spans="2:18" x14ac:dyDescent="0.25">
      <c r="B172" s="122">
        <v>13</v>
      </c>
      <c r="C172" s="965"/>
      <c r="D172" s="965"/>
      <c r="E172" s="965"/>
      <c r="F172" s="965"/>
      <c r="G172" s="965"/>
      <c r="H172" s="966"/>
      <c r="I172" s="488"/>
      <c r="J172" s="476"/>
      <c r="K172" s="420">
        <f t="shared" si="8"/>
        <v>0</v>
      </c>
      <c r="L172" s="489">
        <f t="shared" si="9"/>
        <v>0</v>
      </c>
      <c r="M172" s="477"/>
      <c r="N172" s="124"/>
      <c r="O172" s="124"/>
      <c r="P172" s="477"/>
      <c r="Q172" s="124"/>
      <c r="R172" s="124"/>
    </row>
    <row r="173" spans="2:18" x14ac:dyDescent="0.25">
      <c r="B173" s="122">
        <v>14</v>
      </c>
      <c r="C173" s="965"/>
      <c r="D173" s="965"/>
      <c r="E173" s="965"/>
      <c r="F173" s="965"/>
      <c r="G173" s="965"/>
      <c r="H173" s="966"/>
      <c r="I173" s="488"/>
      <c r="J173" s="476"/>
      <c r="K173" s="420">
        <f t="shared" si="8"/>
        <v>0</v>
      </c>
      <c r="L173" s="489">
        <f t="shared" si="9"/>
        <v>0</v>
      </c>
      <c r="M173" s="477"/>
      <c r="N173" s="124"/>
      <c r="O173" s="124"/>
      <c r="P173" s="477"/>
      <c r="Q173" s="124"/>
      <c r="R173" s="124"/>
    </row>
    <row r="174" spans="2:18" x14ac:dyDescent="0.25">
      <c r="B174" s="122">
        <v>15</v>
      </c>
      <c r="C174" s="965"/>
      <c r="D174" s="965"/>
      <c r="E174" s="965"/>
      <c r="F174" s="965"/>
      <c r="G174" s="965"/>
      <c r="H174" s="966"/>
      <c r="I174" s="488"/>
      <c r="J174" s="476"/>
      <c r="K174" s="420">
        <f t="shared" si="8"/>
        <v>0</v>
      </c>
      <c r="L174" s="489">
        <f t="shared" si="9"/>
        <v>0</v>
      </c>
      <c r="M174" s="477"/>
      <c r="N174" s="124"/>
      <c r="O174" s="124"/>
      <c r="P174" s="477"/>
      <c r="Q174" s="124"/>
      <c r="R174" s="124"/>
    </row>
    <row r="175" spans="2:18" x14ac:dyDescent="0.25">
      <c r="B175" s="122">
        <v>16</v>
      </c>
      <c r="C175" s="965"/>
      <c r="D175" s="965"/>
      <c r="E175" s="965"/>
      <c r="F175" s="965"/>
      <c r="G175" s="965"/>
      <c r="H175" s="966"/>
      <c r="I175" s="488"/>
      <c r="J175" s="476"/>
      <c r="K175" s="420">
        <f t="shared" si="8"/>
        <v>0</v>
      </c>
      <c r="L175" s="489">
        <f t="shared" si="9"/>
        <v>0</v>
      </c>
      <c r="M175" s="477"/>
      <c r="N175" s="124"/>
      <c r="O175" s="124"/>
      <c r="P175" s="477"/>
      <c r="Q175" s="124"/>
      <c r="R175" s="124"/>
    </row>
    <row r="176" spans="2:18" x14ac:dyDescent="0.25">
      <c r="B176" s="122">
        <v>17</v>
      </c>
      <c r="C176" s="965"/>
      <c r="D176" s="965"/>
      <c r="E176" s="965"/>
      <c r="F176" s="965"/>
      <c r="G176" s="965"/>
      <c r="H176" s="966"/>
      <c r="I176" s="488"/>
      <c r="J176" s="476"/>
      <c r="K176" s="420">
        <f t="shared" si="8"/>
        <v>0</v>
      </c>
      <c r="L176" s="489">
        <f t="shared" si="9"/>
        <v>0</v>
      </c>
      <c r="M176" s="477"/>
      <c r="N176" s="124"/>
      <c r="O176" s="124"/>
      <c r="P176" s="477"/>
      <c r="Q176" s="124"/>
      <c r="R176" s="124"/>
    </row>
    <row r="177" spans="2:18" x14ac:dyDescent="0.25">
      <c r="B177" s="122">
        <v>18</v>
      </c>
      <c r="C177" s="965"/>
      <c r="D177" s="965"/>
      <c r="E177" s="965"/>
      <c r="F177" s="965"/>
      <c r="G177" s="965"/>
      <c r="H177" s="966"/>
      <c r="I177" s="488"/>
      <c r="J177" s="476"/>
      <c r="K177" s="420">
        <f t="shared" si="8"/>
        <v>0</v>
      </c>
      <c r="L177" s="489">
        <f t="shared" si="9"/>
        <v>0</v>
      </c>
      <c r="M177" s="477"/>
      <c r="N177" s="124"/>
      <c r="O177" s="124"/>
      <c r="P177" s="477"/>
      <c r="Q177" s="124"/>
      <c r="R177" s="124"/>
    </row>
    <row r="178" spans="2:18" x14ac:dyDescent="0.25">
      <c r="B178" s="122">
        <v>19</v>
      </c>
      <c r="C178" s="965"/>
      <c r="D178" s="965"/>
      <c r="E178" s="965"/>
      <c r="F178" s="965"/>
      <c r="G178" s="965"/>
      <c r="H178" s="966"/>
      <c r="I178" s="488"/>
      <c r="J178" s="476"/>
      <c r="K178" s="420">
        <f t="shared" si="8"/>
        <v>0</v>
      </c>
      <c r="L178" s="489">
        <f t="shared" si="9"/>
        <v>0</v>
      </c>
      <c r="M178" s="477"/>
      <c r="N178" s="124"/>
      <c r="O178" s="124"/>
      <c r="P178" s="477"/>
      <c r="Q178" s="124"/>
      <c r="R178" s="124"/>
    </row>
    <row r="179" spans="2:18" x14ac:dyDescent="0.25">
      <c r="B179" s="122">
        <v>20</v>
      </c>
      <c r="C179" s="965"/>
      <c r="D179" s="965"/>
      <c r="E179" s="965"/>
      <c r="F179" s="965"/>
      <c r="G179" s="965"/>
      <c r="H179" s="966"/>
      <c r="I179" s="488"/>
      <c r="J179" s="476"/>
      <c r="K179" s="420">
        <f t="shared" si="8"/>
        <v>0</v>
      </c>
      <c r="L179" s="489">
        <f t="shared" si="9"/>
        <v>0</v>
      </c>
      <c r="M179" s="477"/>
      <c r="N179" s="124"/>
      <c r="O179" s="124"/>
      <c r="P179" s="477"/>
      <c r="Q179" s="124"/>
      <c r="R179" s="124"/>
    </row>
    <row r="180" spans="2:18" x14ac:dyDescent="0.25">
      <c r="B180" s="122">
        <v>21</v>
      </c>
      <c r="C180" s="965"/>
      <c r="D180" s="965"/>
      <c r="E180" s="965"/>
      <c r="F180" s="965"/>
      <c r="G180" s="965"/>
      <c r="H180" s="966"/>
      <c r="I180" s="488"/>
      <c r="J180" s="476"/>
      <c r="K180" s="420">
        <f t="shared" si="8"/>
        <v>0</v>
      </c>
      <c r="L180" s="489">
        <f t="shared" si="9"/>
        <v>0</v>
      </c>
      <c r="M180" s="477"/>
      <c r="N180" s="124"/>
      <c r="O180" s="124"/>
      <c r="P180" s="477"/>
      <c r="Q180" s="124"/>
      <c r="R180" s="124"/>
    </row>
    <row r="181" spans="2:18" x14ac:dyDescent="0.25">
      <c r="B181" s="122">
        <v>22</v>
      </c>
      <c r="C181" s="965"/>
      <c r="D181" s="965"/>
      <c r="E181" s="965"/>
      <c r="F181" s="965"/>
      <c r="G181" s="965"/>
      <c r="H181" s="966"/>
      <c r="I181" s="488"/>
      <c r="J181" s="476"/>
      <c r="K181" s="420">
        <f t="shared" si="8"/>
        <v>0</v>
      </c>
      <c r="L181" s="489">
        <f t="shared" si="9"/>
        <v>0</v>
      </c>
      <c r="M181" s="477"/>
      <c r="N181" s="124"/>
      <c r="O181" s="124"/>
      <c r="P181" s="477"/>
      <c r="Q181" s="124"/>
      <c r="R181" s="124"/>
    </row>
    <row r="182" spans="2:18" x14ac:dyDescent="0.25">
      <c r="B182" s="122">
        <v>23</v>
      </c>
      <c r="C182" s="965"/>
      <c r="D182" s="965"/>
      <c r="E182" s="965"/>
      <c r="F182" s="965"/>
      <c r="G182" s="965"/>
      <c r="H182" s="966"/>
      <c r="I182" s="488"/>
      <c r="J182" s="476"/>
      <c r="K182" s="420">
        <f t="shared" si="8"/>
        <v>0</v>
      </c>
      <c r="L182" s="489">
        <f t="shared" si="9"/>
        <v>0</v>
      </c>
      <c r="M182" s="477"/>
      <c r="N182" s="124"/>
      <c r="O182" s="124"/>
      <c r="P182" s="477"/>
      <c r="Q182" s="124"/>
      <c r="R182" s="124"/>
    </row>
    <row r="183" spans="2:18" x14ac:dyDescent="0.25">
      <c r="B183" s="122">
        <v>24</v>
      </c>
      <c r="C183" s="965"/>
      <c r="D183" s="965"/>
      <c r="E183" s="965"/>
      <c r="F183" s="965"/>
      <c r="G183" s="965"/>
      <c r="H183" s="966"/>
      <c r="I183" s="488"/>
      <c r="J183" s="476"/>
      <c r="K183" s="420">
        <f t="shared" si="8"/>
        <v>0</v>
      </c>
      <c r="L183" s="489">
        <f t="shared" si="9"/>
        <v>0</v>
      </c>
      <c r="M183" s="477"/>
      <c r="N183" s="124"/>
      <c r="O183" s="124"/>
      <c r="P183" s="477"/>
      <c r="Q183" s="124"/>
      <c r="R183" s="124"/>
    </row>
    <row r="184" spans="2:18" x14ac:dyDescent="0.25">
      <c r="B184" s="122">
        <v>25</v>
      </c>
      <c r="C184" s="965"/>
      <c r="D184" s="965"/>
      <c r="E184" s="965"/>
      <c r="F184" s="965"/>
      <c r="G184" s="965"/>
      <c r="H184" s="966"/>
      <c r="I184" s="488"/>
      <c r="J184" s="476"/>
      <c r="K184" s="420">
        <f t="shared" si="8"/>
        <v>0</v>
      </c>
      <c r="L184" s="489">
        <f t="shared" si="9"/>
        <v>0</v>
      </c>
      <c r="M184" s="477"/>
      <c r="N184" s="124"/>
      <c r="O184" s="124"/>
      <c r="P184" s="477"/>
      <c r="Q184" s="124"/>
      <c r="R184" s="124"/>
    </row>
    <row r="185" spans="2:18" x14ac:dyDescent="0.25">
      <c r="B185" s="122">
        <v>26</v>
      </c>
      <c r="C185" s="965"/>
      <c r="D185" s="965"/>
      <c r="E185" s="965"/>
      <c r="F185" s="965"/>
      <c r="G185" s="965"/>
      <c r="H185" s="966"/>
      <c r="I185" s="488"/>
      <c r="J185" s="476"/>
      <c r="K185" s="420">
        <f t="shared" si="8"/>
        <v>0</v>
      </c>
      <c r="L185" s="489">
        <f t="shared" si="9"/>
        <v>0</v>
      </c>
      <c r="M185" s="477"/>
      <c r="N185" s="124"/>
      <c r="O185" s="124"/>
      <c r="P185" s="477"/>
      <c r="Q185" s="124"/>
      <c r="R185" s="124"/>
    </row>
    <row r="186" spans="2:18" x14ac:dyDescent="0.25">
      <c r="B186" s="122">
        <v>27</v>
      </c>
      <c r="C186" s="965"/>
      <c r="D186" s="965"/>
      <c r="E186" s="965"/>
      <c r="F186" s="965"/>
      <c r="G186" s="965"/>
      <c r="H186" s="966"/>
      <c r="I186" s="488"/>
      <c r="J186" s="476"/>
      <c r="K186" s="420">
        <f t="shared" si="8"/>
        <v>0</v>
      </c>
      <c r="L186" s="489">
        <f t="shared" si="9"/>
        <v>0</v>
      </c>
      <c r="M186" s="477"/>
      <c r="N186" s="124"/>
      <c r="O186" s="124"/>
      <c r="P186" s="477"/>
      <c r="Q186" s="124"/>
      <c r="R186" s="124"/>
    </row>
    <row r="187" spans="2:18" x14ac:dyDescent="0.25">
      <c r="B187" s="122">
        <v>28</v>
      </c>
      <c r="C187" s="965"/>
      <c r="D187" s="965"/>
      <c r="E187" s="965"/>
      <c r="F187" s="965"/>
      <c r="G187" s="965"/>
      <c r="H187" s="966"/>
      <c r="I187" s="488"/>
      <c r="J187" s="476"/>
      <c r="K187" s="420">
        <f t="shared" si="8"/>
        <v>0</v>
      </c>
      <c r="L187" s="489">
        <f t="shared" si="9"/>
        <v>0</v>
      </c>
      <c r="M187" s="477"/>
      <c r="N187" s="124"/>
      <c r="O187" s="124"/>
      <c r="P187" s="477"/>
      <c r="Q187" s="124"/>
      <c r="R187" s="124"/>
    </row>
    <row r="188" spans="2:18" x14ac:dyDescent="0.25">
      <c r="B188" s="122">
        <v>29</v>
      </c>
      <c r="C188" s="965"/>
      <c r="D188" s="965"/>
      <c r="E188" s="965"/>
      <c r="F188" s="965"/>
      <c r="G188" s="965"/>
      <c r="H188" s="966"/>
      <c r="I188" s="488"/>
      <c r="J188" s="476"/>
      <c r="K188" s="420">
        <f t="shared" si="8"/>
        <v>0</v>
      </c>
      <c r="L188" s="489">
        <f t="shared" si="9"/>
        <v>0</v>
      </c>
      <c r="M188" s="477"/>
      <c r="N188" s="124"/>
      <c r="O188" s="124"/>
      <c r="P188" s="477"/>
      <c r="Q188" s="124"/>
      <c r="R188" s="124"/>
    </row>
    <row r="189" spans="2:18" x14ac:dyDescent="0.25">
      <c r="B189" s="122">
        <v>30</v>
      </c>
      <c r="C189" s="965"/>
      <c r="D189" s="965"/>
      <c r="E189" s="965"/>
      <c r="F189" s="965"/>
      <c r="G189" s="965"/>
      <c r="H189" s="966"/>
      <c r="I189" s="488"/>
      <c r="J189" s="476"/>
      <c r="K189" s="420">
        <f t="shared" si="8"/>
        <v>0</v>
      </c>
      <c r="L189" s="489">
        <f t="shared" si="9"/>
        <v>0</v>
      </c>
      <c r="M189" s="477"/>
      <c r="N189" s="124"/>
      <c r="O189" s="124"/>
      <c r="P189" s="477"/>
      <c r="Q189" s="124"/>
      <c r="R189" s="124"/>
    </row>
    <row r="190" spans="2:18" x14ac:dyDescent="0.25">
      <c r="B190" s="122">
        <v>31</v>
      </c>
      <c r="C190" s="965"/>
      <c r="D190" s="965"/>
      <c r="E190" s="965"/>
      <c r="F190" s="965"/>
      <c r="G190" s="965"/>
      <c r="H190" s="966"/>
      <c r="I190" s="488"/>
      <c r="J190" s="476"/>
      <c r="K190" s="420">
        <f t="shared" si="8"/>
        <v>0</v>
      </c>
      <c r="L190" s="489">
        <f t="shared" si="9"/>
        <v>0</v>
      </c>
      <c r="M190" s="477"/>
      <c r="N190" s="124"/>
      <c r="O190" s="124"/>
      <c r="P190" s="477"/>
      <c r="Q190" s="124"/>
      <c r="R190" s="124"/>
    </row>
    <row r="191" spans="2:18" x14ac:dyDescent="0.25">
      <c r="B191" s="122">
        <v>32</v>
      </c>
      <c r="C191" s="965"/>
      <c r="D191" s="965"/>
      <c r="E191" s="965"/>
      <c r="F191" s="965"/>
      <c r="G191" s="965"/>
      <c r="H191" s="966"/>
      <c r="I191" s="488"/>
      <c r="J191" s="476"/>
      <c r="K191" s="420">
        <f t="shared" si="8"/>
        <v>0</v>
      </c>
      <c r="L191" s="489">
        <f t="shared" si="9"/>
        <v>0</v>
      </c>
      <c r="M191" s="477"/>
      <c r="N191" s="124"/>
      <c r="O191" s="124"/>
      <c r="P191" s="477"/>
      <c r="Q191" s="124"/>
      <c r="R191" s="124"/>
    </row>
    <row r="192" spans="2:18" x14ac:dyDescent="0.25">
      <c r="B192" s="122">
        <v>33</v>
      </c>
      <c r="C192" s="965"/>
      <c r="D192" s="965"/>
      <c r="E192" s="965"/>
      <c r="F192" s="965"/>
      <c r="G192" s="965"/>
      <c r="H192" s="966"/>
      <c r="I192" s="488"/>
      <c r="J192" s="476"/>
      <c r="K192" s="420">
        <f t="shared" si="8"/>
        <v>0</v>
      </c>
      <c r="L192" s="489">
        <f t="shared" si="9"/>
        <v>0</v>
      </c>
      <c r="M192" s="477"/>
      <c r="N192" s="124"/>
      <c r="O192" s="124"/>
      <c r="P192" s="477"/>
      <c r="Q192" s="124"/>
      <c r="R192" s="124"/>
    </row>
    <row r="193" spans="2:18" x14ac:dyDescent="0.25">
      <c r="B193" s="122">
        <v>34</v>
      </c>
      <c r="C193" s="965"/>
      <c r="D193" s="965"/>
      <c r="E193" s="965"/>
      <c r="F193" s="965"/>
      <c r="G193" s="965"/>
      <c r="H193" s="966"/>
      <c r="I193" s="488"/>
      <c r="J193" s="476"/>
      <c r="K193" s="420">
        <f t="shared" si="8"/>
        <v>0</v>
      </c>
      <c r="L193" s="489">
        <f t="shared" si="9"/>
        <v>0</v>
      </c>
      <c r="M193" s="477"/>
      <c r="N193" s="124"/>
      <c r="O193" s="124"/>
      <c r="P193" s="477"/>
      <c r="Q193" s="124"/>
      <c r="R193" s="124"/>
    </row>
    <row r="194" spans="2:18" x14ac:dyDescent="0.25">
      <c r="B194" s="122">
        <v>35</v>
      </c>
      <c r="C194" s="965"/>
      <c r="D194" s="965"/>
      <c r="E194" s="965"/>
      <c r="F194" s="965"/>
      <c r="G194" s="965"/>
      <c r="H194" s="966"/>
      <c r="I194" s="488"/>
      <c r="J194" s="476"/>
      <c r="K194" s="420">
        <f t="shared" si="8"/>
        <v>0</v>
      </c>
      <c r="L194" s="489">
        <f t="shared" si="9"/>
        <v>0</v>
      </c>
      <c r="M194" s="477"/>
      <c r="N194" s="124"/>
      <c r="O194" s="124"/>
      <c r="P194" s="477"/>
      <c r="Q194" s="124"/>
      <c r="R194" s="124"/>
    </row>
    <row r="195" spans="2:18" x14ac:dyDescent="0.25">
      <c r="B195" s="122">
        <v>36</v>
      </c>
      <c r="C195" s="965"/>
      <c r="D195" s="965"/>
      <c r="E195" s="965"/>
      <c r="F195" s="965"/>
      <c r="G195" s="965"/>
      <c r="H195" s="966"/>
      <c r="I195" s="488"/>
      <c r="J195" s="476"/>
      <c r="K195" s="420">
        <f t="shared" si="8"/>
        <v>0</v>
      </c>
      <c r="L195" s="489">
        <f t="shared" si="9"/>
        <v>0</v>
      </c>
      <c r="M195" s="477"/>
      <c r="N195" s="124"/>
      <c r="O195" s="124"/>
      <c r="P195" s="477"/>
      <c r="Q195" s="124"/>
      <c r="R195" s="124"/>
    </row>
    <row r="196" spans="2:18" x14ac:dyDescent="0.25">
      <c r="B196" s="122">
        <v>37</v>
      </c>
      <c r="C196" s="965"/>
      <c r="D196" s="965"/>
      <c r="E196" s="965"/>
      <c r="F196" s="965"/>
      <c r="G196" s="965"/>
      <c r="H196" s="966"/>
      <c r="I196" s="488"/>
      <c r="J196" s="476"/>
      <c r="K196" s="420">
        <f t="shared" si="8"/>
        <v>0</v>
      </c>
      <c r="L196" s="489">
        <f t="shared" si="9"/>
        <v>0</v>
      </c>
      <c r="M196" s="477"/>
      <c r="N196" s="124"/>
      <c r="O196" s="124"/>
      <c r="P196" s="477"/>
      <c r="Q196" s="124"/>
      <c r="R196" s="124"/>
    </row>
    <row r="197" spans="2:18" x14ac:dyDescent="0.25">
      <c r="B197" s="122">
        <v>38</v>
      </c>
      <c r="C197" s="965"/>
      <c r="D197" s="965"/>
      <c r="E197" s="965"/>
      <c r="F197" s="965"/>
      <c r="G197" s="965"/>
      <c r="H197" s="966"/>
      <c r="I197" s="488"/>
      <c r="J197" s="476"/>
      <c r="K197" s="420">
        <f t="shared" si="8"/>
        <v>0</v>
      </c>
      <c r="L197" s="489">
        <f t="shared" si="9"/>
        <v>0</v>
      </c>
      <c r="M197" s="477"/>
      <c r="N197" s="124"/>
      <c r="O197" s="124"/>
      <c r="P197" s="477"/>
      <c r="Q197" s="124"/>
      <c r="R197" s="124"/>
    </row>
    <row r="198" spans="2:18" x14ac:dyDescent="0.25">
      <c r="B198" s="122">
        <v>39</v>
      </c>
      <c r="C198" s="965"/>
      <c r="D198" s="965"/>
      <c r="E198" s="965"/>
      <c r="F198" s="965"/>
      <c r="G198" s="965"/>
      <c r="H198" s="966"/>
      <c r="I198" s="488"/>
      <c r="J198" s="476"/>
      <c r="K198" s="420">
        <f t="shared" si="8"/>
        <v>0</v>
      </c>
      <c r="L198" s="489">
        <f t="shared" si="9"/>
        <v>0</v>
      </c>
      <c r="M198" s="477"/>
      <c r="N198" s="124"/>
      <c r="O198" s="124"/>
      <c r="P198" s="477"/>
      <c r="Q198" s="124"/>
      <c r="R198" s="124"/>
    </row>
    <row r="199" spans="2:18" x14ac:dyDescent="0.25">
      <c r="B199" s="122">
        <v>40</v>
      </c>
      <c r="C199" s="965"/>
      <c r="D199" s="965"/>
      <c r="E199" s="965"/>
      <c r="F199" s="965"/>
      <c r="G199" s="965"/>
      <c r="H199" s="966"/>
      <c r="I199" s="488"/>
      <c r="J199" s="476"/>
      <c r="K199" s="420">
        <f t="shared" si="8"/>
        <v>0</v>
      </c>
      <c r="L199" s="489">
        <f t="shared" si="9"/>
        <v>0</v>
      </c>
      <c r="M199" s="477"/>
      <c r="N199" s="124"/>
      <c r="O199" s="124"/>
      <c r="P199" s="477"/>
      <c r="Q199" s="124"/>
      <c r="R199" s="124"/>
    </row>
    <row r="200" spans="2:18" x14ac:dyDescent="0.25">
      <c r="B200" s="122">
        <v>41</v>
      </c>
      <c r="C200" s="965"/>
      <c r="D200" s="965"/>
      <c r="E200" s="965"/>
      <c r="F200" s="965"/>
      <c r="G200" s="965"/>
      <c r="H200" s="966"/>
      <c r="I200" s="488"/>
      <c r="J200" s="476"/>
      <c r="K200" s="420">
        <f t="shared" si="8"/>
        <v>0</v>
      </c>
      <c r="L200" s="489">
        <f t="shared" si="9"/>
        <v>0</v>
      </c>
      <c r="M200" s="477"/>
      <c r="N200" s="124"/>
      <c r="O200" s="124"/>
      <c r="P200" s="477"/>
      <c r="Q200" s="124"/>
      <c r="R200" s="124"/>
    </row>
    <row r="201" spans="2:18" x14ac:dyDescent="0.25">
      <c r="B201" s="122">
        <v>42</v>
      </c>
      <c r="C201" s="965"/>
      <c r="D201" s="965"/>
      <c r="E201" s="965"/>
      <c r="F201" s="965"/>
      <c r="G201" s="965"/>
      <c r="H201" s="966"/>
      <c r="I201" s="488"/>
      <c r="J201" s="476"/>
      <c r="K201" s="420">
        <f t="shared" si="8"/>
        <v>0</v>
      </c>
      <c r="L201" s="489">
        <f t="shared" si="9"/>
        <v>0</v>
      </c>
      <c r="M201" s="477"/>
      <c r="N201" s="124"/>
      <c r="O201" s="124"/>
      <c r="P201" s="477"/>
      <c r="Q201" s="124"/>
      <c r="R201" s="124"/>
    </row>
    <row r="202" spans="2:18" x14ac:dyDescent="0.25">
      <c r="B202" s="122">
        <v>43</v>
      </c>
      <c r="C202" s="965"/>
      <c r="D202" s="965"/>
      <c r="E202" s="965"/>
      <c r="F202" s="965"/>
      <c r="G202" s="965"/>
      <c r="H202" s="966"/>
      <c r="I202" s="488"/>
      <c r="J202" s="476"/>
      <c r="K202" s="420">
        <f t="shared" si="8"/>
        <v>0</v>
      </c>
      <c r="L202" s="489">
        <f t="shared" si="9"/>
        <v>0</v>
      </c>
      <c r="M202" s="477"/>
      <c r="N202" s="124"/>
      <c r="O202" s="124"/>
      <c r="P202" s="477"/>
      <c r="Q202" s="124"/>
      <c r="R202" s="124"/>
    </row>
    <row r="203" spans="2:18" x14ac:dyDescent="0.25">
      <c r="B203" s="122">
        <v>44</v>
      </c>
      <c r="C203" s="965"/>
      <c r="D203" s="965"/>
      <c r="E203" s="965"/>
      <c r="F203" s="965"/>
      <c r="G203" s="965"/>
      <c r="H203" s="966"/>
      <c r="I203" s="488"/>
      <c r="J203" s="476"/>
      <c r="K203" s="420">
        <f t="shared" si="8"/>
        <v>0</v>
      </c>
      <c r="L203" s="489">
        <f t="shared" si="9"/>
        <v>0</v>
      </c>
      <c r="M203" s="477"/>
      <c r="N203" s="124"/>
      <c r="O203" s="124"/>
      <c r="P203" s="477"/>
      <c r="Q203" s="124"/>
      <c r="R203" s="124"/>
    </row>
    <row r="204" spans="2:18" x14ac:dyDescent="0.25">
      <c r="B204" s="122">
        <v>45</v>
      </c>
      <c r="C204" s="965"/>
      <c r="D204" s="965"/>
      <c r="E204" s="965"/>
      <c r="F204" s="965"/>
      <c r="G204" s="965"/>
      <c r="H204" s="966"/>
      <c r="I204" s="488"/>
      <c r="J204" s="476"/>
      <c r="K204" s="420">
        <f t="shared" si="8"/>
        <v>0</v>
      </c>
      <c r="L204" s="489">
        <f t="shared" si="9"/>
        <v>0</v>
      </c>
      <c r="M204" s="477"/>
      <c r="N204" s="124"/>
      <c r="O204" s="124"/>
      <c r="P204" s="477"/>
      <c r="Q204" s="124"/>
      <c r="R204" s="124"/>
    </row>
    <row r="205" spans="2:18" x14ac:dyDescent="0.25">
      <c r="B205" s="122">
        <v>46</v>
      </c>
      <c r="C205" s="965"/>
      <c r="D205" s="965"/>
      <c r="E205" s="965"/>
      <c r="F205" s="965"/>
      <c r="G205" s="965"/>
      <c r="H205" s="966"/>
      <c r="I205" s="488"/>
      <c r="J205" s="476"/>
      <c r="K205" s="420">
        <f t="shared" si="8"/>
        <v>0</v>
      </c>
      <c r="L205" s="489">
        <f t="shared" si="9"/>
        <v>0</v>
      </c>
      <c r="M205" s="477"/>
      <c r="N205" s="124"/>
      <c r="O205" s="124"/>
      <c r="P205" s="477"/>
      <c r="Q205" s="124"/>
      <c r="R205" s="124"/>
    </row>
    <row r="206" spans="2:18" x14ac:dyDescent="0.25">
      <c r="B206" s="122">
        <v>47</v>
      </c>
      <c r="C206" s="965"/>
      <c r="D206" s="965"/>
      <c r="E206" s="965"/>
      <c r="F206" s="965"/>
      <c r="G206" s="965"/>
      <c r="H206" s="966"/>
      <c r="I206" s="488"/>
      <c r="J206" s="476"/>
      <c r="K206" s="420">
        <f t="shared" si="8"/>
        <v>0</v>
      </c>
      <c r="L206" s="489">
        <f t="shared" si="9"/>
        <v>0</v>
      </c>
      <c r="M206" s="477"/>
      <c r="N206" s="124"/>
      <c r="O206" s="124"/>
      <c r="P206" s="477"/>
      <c r="Q206" s="124"/>
      <c r="R206" s="124"/>
    </row>
    <row r="207" spans="2:18" x14ac:dyDescent="0.25">
      <c r="B207" s="122">
        <v>48</v>
      </c>
      <c r="C207" s="965"/>
      <c r="D207" s="965"/>
      <c r="E207" s="965"/>
      <c r="F207" s="965"/>
      <c r="G207" s="965"/>
      <c r="H207" s="966"/>
      <c r="I207" s="488"/>
      <c r="J207" s="476"/>
      <c r="K207" s="420">
        <f t="shared" si="8"/>
        <v>0</v>
      </c>
      <c r="L207" s="489">
        <f t="shared" si="9"/>
        <v>0</v>
      </c>
      <c r="M207" s="477"/>
      <c r="N207" s="124"/>
      <c r="O207" s="124"/>
      <c r="P207" s="477"/>
      <c r="Q207" s="124"/>
      <c r="R207" s="124"/>
    </row>
    <row r="208" spans="2:18" x14ac:dyDescent="0.25">
      <c r="B208" s="122">
        <v>49</v>
      </c>
      <c r="C208" s="965"/>
      <c r="D208" s="965"/>
      <c r="E208" s="965"/>
      <c r="F208" s="965"/>
      <c r="G208" s="965"/>
      <c r="H208" s="966"/>
      <c r="I208" s="488"/>
      <c r="J208" s="476"/>
      <c r="K208" s="420">
        <f t="shared" si="8"/>
        <v>0</v>
      </c>
      <c r="L208" s="489">
        <f t="shared" si="9"/>
        <v>0</v>
      </c>
      <c r="M208" s="477"/>
      <c r="N208" s="124"/>
      <c r="O208" s="124"/>
      <c r="P208" s="477"/>
      <c r="Q208" s="124"/>
      <c r="R208" s="124"/>
    </row>
    <row r="209" spans="2:18" x14ac:dyDescent="0.25">
      <c r="B209" s="122">
        <v>50</v>
      </c>
      <c r="C209" s="965"/>
      <c r="D209" s="965"/>
      <c r="E209" s="965"/>
      <c r="F209" s="965"/>
      <c r="G209" s="965"/>
      <c r="H209" s="966"/>
      <c r="I209" s="488"/>
      <c r="J209" s="476"/>
      <c r="K209" s="420">
        <f t="shared" si="8"/>
        <v>0</v>
      </c>
      <c r="L209" s="489">
        <f t="shared" si="9"/>
        <v>0</v>
      </c>
      <c r="M209" s="477"/>
      <c r="N209" s="124"/>
      <c r="O209" s="124"/>
      <c r="P209" s="477"/>
      <c r="Q209" s="124"/>
      <c r="R209" s="124"/>
    </row>
    <row r="210" spans="2:18" x14ac:dyDescent="0.25">
      <c r="B210" s="998" t="s">
        <v>242</v>
      </c>
      <c r="C210" s="998"/>
      <c r="D210" s="998"/>
      <c r="E210" s="998"/>
      <c r="F210" s="998"/>
      <c r="G210" s="998"/>
      <c r="H210" s="998"/>
      <c r="I210" s="998"/>
      <c r="J210" s="998"/>
      <c r="K210" s="998"/>
      <c r="L210" s="998"/>
      <c r="M210" s="484" t="s">
        <v>915</v>
      </c>
      <c r="N210" s="484" t="s">
        <v>924</v>
      </c>
      <c r="O210" s="484" t="s">
        <v>925</v>
      </c>
      <c r="P210" s="484" t="s">
        <v>941</v>
      </c>
      <c r="Q210" s="484" t="s">
        <v>942</v>
      </c>
      <c r="R210" s="484" t="s">
        <v>943</v>
      </c>
    </row>
    <row r="211" spans="2:18" x14ac:dyDescent="0.25">
      <c r="B211" s="969" t="s">
        <v>234</v>
      </c>
      <c r="C211" s="970"/>
      <c r="D211" s="970"/>
      <c r="E211" s="970"/>
      <c r="F211" s="970"/>
      <c r="G211" s="970"/>
      <c r="H211" s="971"/>
      <c r="I211" s="119" t="s">
        <v>235</v>
      </c>
      <c r="J211" s="120" t="s">
        <v>236</v>
      </c>
      <c r="K211" s="120" t="s">
        <v>237</v>
      </c>
      <c r="L211" s="120" t="s">
        <v>914</v>
      </c>
      <c r="M211" s="309" t="s">
        <v>238</v>
      </c>
      <c r="N211" s="309" t="s">
        <v>238</v>
      </c>
      <c r="O211" s="309" t="s">
        <v>238</v>
      </c>
      <c r="P211" s="309" t="s">
        <v>238</v>
      </c>
      <c r="Q211" s="309" t="s">
        <v>238</v>
      </c>
      <c r="R211" s="309" t="s">
        <v>238</v>
      </c>
    </row>
    <row r="212" spans="2:18" x14ac:dyDescent="0.25">
      <c r="B212" s="122">
        <v>1</v>
      </c>
      <c r="C212" s="965"/>
      <c r="D212" s="965"/>
      <c r="E212" s="965"/>
      <c r="F212" s="965"/>
      <c r="G212" s="965"/>
      <c r="H212" s="966"/>
      <c r="I212" s="488"/>
      <c r="J212" s="476"/>
      <c r="K212" s="420">
        <f t="shared" ref="K212:K261" si="10">IF(OR(I212=0,J212=0),0,IF((((($L$4^2*I212^2)/$F$5^2)*J212)/((($L$4^2*I212^2)/$F$5^2)+J212))&lt;(($L$4^2*I212^2)/$F$5^2),ROUND((((($L$4^2*I212^2)/$F$5^2)*J212)/((($L$4^2*I212^2)/$F$5^2)+J212)),0),ROUND((($L$4^2*I212^2)/$F$5^2),0)))</f>
        <v>0</v>
      </c>
      <c r="L212" s="489">
        <f t="shared" ref="L212:L261" si="11">IFERROR(SMALL(M212:R212,1),0)</f>
        <v>0</v>
      </c>
      <c r="M212" s="477"/>
      <c r="N212" s="124"/>
      <c r="O212" s="124"/>
      <c r="P212" s="477"/>
      <c r="Q212" s="124"/>
      <c r="R212" s="124"/>
    </row>
    <row r="213" spans="2:18" x14ac:dyDescent="0.25">
      <c r="B213" s="122">
        <v>2</v>
      </c>
      <c r="C213" s="965"/>
      <c r="D213" s="965"/>
      <c r="E213" s="965"/>
      <c r="F213" s="965"/>
      <c r="G213" s="965"/>
      <c r="H213" s="966"/>
      <c r="I213" s="488"/>
      <c r="J213" s="476"/>
      <c r="K213" s="420">
        <f t="shared" si="10"/>
        <v>0</v>
      </c>
      <c r="L213" s="489">
        <f t="shared" si="11"/>
        <v>0</v>
      </c>
      <c r="M213" s="477"/>
      <c r="N213" s="124"/>
      <c r="O213" s="124"/>
      <c r="P213" s="477"/>
      <c r="Q213" s="124"/>
      <c r="R213" s="124"/>
    </row>
    <row r="214" spans="2:18" x14ac:dyDescent="0.25">
      <c r="B214" s="122">
        <v>3</v>
      </c>
      <c r="C214" s="965"/>
      <c r="D214" s="965"/>
      <c r="E214" s="965"/>
      <c r="F214" s="965"/>
      <c r="G214" s="965"/>
      <c r="H214" s="966"/>
      <c r="I214" s="488"/>
      <c r="J214" s="476"/>
      <c r="K214" s="420">
        <f t="shared" si="10"/>
        <v>0</v>
      </c>
      <c r="L214" s="489">
        <f t="shared" si="11"/>
        <v>0</v>
      </c>
      <c r="M214" s="477"/>
      <c r="N214" s="124"/>
      <c r="O214" s="124"/>
      <c r="P214" s="477"/>
      <c r="Q214" s="124"/>
      <c r="R214" s="124"/>
    </row>
    <row r="215" spans="2:18" x14ac:dyDescent="0.25">
      <c r="B215" s="122">
        <v>4</v>
      </c>
      <c r="C215" s="965"/>
      <c r="D215" s="965"/>
      <c r="E215" s="965"/>
      <c r="F215" s="965"/>
      <c r="G215" s="965"/>
      <c r="H215" s="966"/>
      <c r="I215" s="488"/>
      <c r="J215" s="476"/>
      <c r="K215" s="420">
        <f t="shared" si="10"/>
        <v>0</v>
      </c>
      <c r="L215" s="489">
        <f t="shared" si="11"/>
        <v>0</v>
      </c>
      <c r="M215" s="477"/>
      <c r="N215" s="124"/>
      <c r="O215" s="124"/>
      <c r="P215" s="477"/>
      <c r="Q215" s="124"/>
      <c r="R215" s="124"/>
    </row>
    <row r="216" spans="2:18" x14ac:dyDescent="0.25">
      <c r="B216" s="122">
        <v>5</v>
      </c>
      <c r="C216" s="965"/>
      <c r="D216" s="965"/>
      <c r="E216" s="965"/>
      <c r="F216" s="965"/>
      <c r="G216" s="965"/>
      <c r="H216" s="966"/>
      <c r="I216" s="488"/>
      <c r="J216" s="476"/>
      <c r="K216" s="420">
        <f t="shared" si="10"/>
        <v>0</v>
      </c>
      <c r="L216" s="489">
        <f t="shared" si="11"/>
        <v>0</v>
      </c>
      <c r="M216" s="477"/>
      <c r="N216" s="124"/>
      <c r="O216" s="124"/>
      <c r="P216" s="477"/>
      <c r="Q216" s="124"/>
      <c r="R216" s="124"/>
    </row>
    <row r="217" spans="2:18" x14ac:dyDescent="0.25">
      <c r="B217" s="122">
        <v>6</v>
      </c>
      <c r="C217" s="965"/>
      <c r="D217" s="965"/>
      <c r="E217" s="965"/>
      <c r="F217" s="965"/>
      <c r="G217" s="965"/>
      <c r="H217" s="966"/>
      <c r="I217" s="488"/>
      <c r="J217" s="476"/>
      <c r="K217" s="420">
        <f t="shared" si="10"/>
        <v>0</v>
      </c>
      <c r="L217" s="489">
        <f t="shared" si="11"/>
        <v>0</v>
      </c>
      <c r="M217" s="477"/>
      <c r="N217" s="124"/>
      <c r="O217" s="124"/>
      <c r="P217" s="477"/>
      <c r="Q217" s="124"/>
      <c r="R217" s="124"/>
    </row>
    <row r="218" spans="2:18" x14ac:dyDescent="0.25">
      <c r="B218" s="122">
        <v>7</v>
      </c>
      <c r="C218" s="965"/>
      <c r="D218" s="965"/>
      <c r="E218" s="965"/>
      <c r="F218" s="965"/>
      <c r="G218" s="965"/>
      <c r="H218" s="966"/>
      <c r="I218" s="488"/>
      <c r="J218" s="476"/>
      <c r="K218" s="420">
        <f t="shared" si="10"/>
        <v>0</v>
      </c>
      <c r="L218" s="489">
        <f t="shared" si="11"/>
        <v>0</v>
      </c>
      <c r="M218" s="477"/>
      <c r="N218" s="124"/>
      <c r="O218" s="124"/>
      <c r="P218" s="477"/>
      <c r="Q218" s="124"/>
      <c r="R218" s="124"/>
    </row>
    <row r="219" spans="2:18" x14ac:dyDescent="0.25">
      <c r="B219" s="122">
        <v>8</v>
      </c>
      <c r="C219" s="965"/>
      <c r="D219" s="965"/>
      <c r="E219" s="965"/>
      <c r="F219" s="965"/>
      <c r="G219" s="965"/>
      <c r="H219" s="966"/>
      <c r="I219" s="488"/>
      <c r="J219" s="476"/>
      <c r="K219" s="420">
        <f t="shared" si="10"/>
        <v>0</v>
      </c>
      <c r="L219" s="489">
        <f t="shared" si="11"/>
        <v>0</v>
      </c>
      <c r="M219" s="477"/>
      <c r="N219" s="124"/>
      <c r="O219" s="124"/>
      <c r="P219" s="477"/>
      <c r="Q219" s="124"/>
      <c r="R219" s="124"/>
    </row>
    <row r="220" spans="2:18" x14ac:dyDescent="0.25">
      <c r="B220" s="122">
        <v>9</v>
      </c>
      <c r="C220" s="965"/>
      <c r="D220" s="965"/>
      <c r="E220" s="965"/>
      <c r="F220" s="965"/>
      <c r="G220" s="965"/>
      <c r="H220" s="966"/>
      <c r="I220" s="488"/>
      <c r="J220" s="476"/>
      <c r="K220" s="420">
        <f t="shared" si="10"/>
        <v>0</v>
      </c>
      <c r="L220" s="489">
        <f t="shared" si="11"/>
        <v>0</v>
      </c>
      <c r="M220" s="477"/>
      <c r="N220" s="124"/>
      <c r="O220" s="124"/>
      <c r="P220" s="477"/>
      <c r="Q220" s="124"/>
      <c r="R220" s="124"/>
    </row>
    <row r="221" spans="2:18" x14ac:dyDescent="0.25">
      <c r="B221" s="122">
        <v>10</v>
      </c>
      <c r="C221" s="965"/>
      <c r="D221" s="965"/>
      <c r="E221" s="965"/>
      <c r="F221" s="965"/>
      <c r="G221" s="965"/>
      <c r="H221" s="966"/>
      <c r="I221" s="488"/>
      <c r="J221" s="476"/>
      <c r="K221" s="420">
        <f t="shared" si="10"/>
        <v>0</v>
      </c>
      <c r="L221" s="489">
        <f t="shared" si="11"/>
        <v>0</v>
      </c>
      <c r="M221" s="477"/>
      <c r="N221" s="124"/>
      <c r="O221" s="124"/>
      <c r="P221" s="477"/>
      <c r="Q221" s="124"/>
      <c r="R221" s="124"/>
    </row>
    <row r="222" spans="2:18" x14ac:dyDescent="0.25">
      <c r="B222" s="122">
        <v>11</v>
      </c>
      <c r="C222" s="965"/>
      <c r="D222" s="965"/>
      <c r="E222" s="965"/>
      <c r="F222" s="965"/>
      <c r="G222" s="965"/>
      <c r="H222" s="966"/>
      <c r="I222" s="488"/>
      <c r="J222" s="476"/>
      <c r="K222" s="420">
        <f t="shared" si="10"/>
        <v>0</v>
      </c>
      <c r="L222" s="489">
        <f t="shared" si="11"/>
        <v>0</v>
      </c>
      <c r="M222" s="477"/>
      <c r="N222" s="124"/>
      <c r="O222" s="124"/>
      <c r="P222" s="477"/>
      <c r="Q222" s="124"/>
      <c r="R222" s="124"/>
    </row>
    <row r="223" spans="2:18" x14ac:dyDescent="0.25">
      <c r="B223" s="122">
        <v>12</v>
      </c>
      <c r="C223" s="965"/>
      <c r="D223" s="965"/>
      <c r="E223" s="965"/>
      <c r="F223" s="965"/>
      <c r="G223" s="965"/>
      <c r="H223" s="966"/>
      <c r="I223" s="488"/>
      <c r="J223" s="476"/>
      <c r="K223" s="420">
        <f t="shared" si="10"/>
        <v>0</v>
      </c>
      <c r="L223" s="489">
        <f t="shared" si="11"/>
        <v>0</v>
      </c>
      <c r="M223" s="477"/>
      <c r="N223" s="124"/>
      <c r="O223" s="124"/>
      <c r="P223" s="477"/>
      <c r="Q223" s="124"/>
      <c r="R223" s="124"/>
    </row>
    <row r="224" spans="2:18" x14ac:dyDescent="0.25">
      <c r="B224" s="122">
        <v>13</v>
      </c>
      <c r="C224" s="965"/>
      <c r="D224" s="965"/>
      <c r="E224" s="965"/>
      <c r="F224" s="965"/>
      <c r="G224" s="965"/>
      <c r="H224" s="966"/>
      <c r="I224" s="488"/>
      <c r="J224" s="476"/>
      <c r="K224" s="420">
        <f t="shared" si="10"/>
        <v>0</v>
      </c>
      <c r="L224" s="489">
        <f t="shared" si="11"/>
        <v>0</v>
      </c>
      <c r="M224" s="477"/>
      <c r="N224" s="124"/>
      <c r="O224" s="124"/>
      <c r="P224" s="477"/>
      <c r="Q224" s="124"/>
      <c r="R224" s="124"/>
    </row>
    <row r="225" spans="2:18" x14ac:dyDescent="0.25">
      <c r="B225" s="122">
        <v>14</v>
      </c>
      <c r="C225" s="965"/>
      <c r="D225" s="965"/>
      <c r="E225" s="965"/>
      <c r="F225" s="965"/>
      <c r="G225" s="965"/>
      <c r="H225" s="966"/>
      <c r="I225" s="488"/>
      <c r="J225" s="476"/>
      <c r="K225" s="420">
        <f t="shared" si="10"/>
        <v>0</v>
      </c>
      <c r="L225" s="489">
        <f t="shared" si="11"/>
        <v>0</v>
      </c>
      <c r="M225" s="477"/>
      <c r="N225" s="124"/>
      <c r="O225" s="124"/>
      <c r="P225" s="477"/>
      <c r="Q225" s="124"/>
      <c r="R225" s="124"/>
    </row>
    <row r="226" spans="2:18" x14ac:dyDescent="0.25">
      <c r="B226" s="122">
        <v>15</v>
      </c>
      <c r="C226" s="965"/>
      <c r="D226" s="965"/>
      <c r="E226" s="965"/>
      <c r="F226" s="965"/>
      <c r="G226" s="965"/>
      <c r="H226" s="966"/>
      <c r="I226" s="488"/>
      <c r="J226" s="476"/>
      <c r="K226" s="420">
        <f t="shared" si="10"/>
        <v>0</v>
      </c>
      <c r="L226" s="489">
        <f t="shared" si="11"/>
        <v>0</v>
      </c>
      <c r="M226" s="477"/>
      <c r="N226" s="124"/>
      <c r="O226" s="124"/>
      <c r="P226" s="477"/>
      <c r="Q226" s="124"/>
      <c r="R226" s="124"/>
    </row>
    <row r="227" spans="2:18" x14ac:dyDescent="0.25">
      <c r="B227" s="122">
        <v>16</v>
      </c>
      <c r="C227" s="965"/>
      <c r="D227" s="965"/>
      <c r="E227" s="965"/>
      <c r="F227" s="965"/>
      <c r="G227" s="965"/>
      <c r="H227" s="966"/>
      <c r="I227" s="488"/>
      <c r="J227" s="476"/>
      <c r="K227" s="420">
        <f t="shared" si="10"/>
        <v>0</v>
      </c>
      <c r="L227" s="489">
        <f t="shared" si="11"/>
        <v>0</v>
      </c>
      <c r="M227" s="477"/>
      <c r="N227" s="124"/>
      <c r="O227" s="124"/>
      <c r="P227" s="477"/>
      <c r="Q227" s="124"/>
      <c r="R227" s="124"/>
    </row>
    <row r="228" spans="2:18" x14ac:dyDescent="0.25">
      <c r="B228" s="122">
        <v>17</v>
      </c>
      <c r="C228" s="965"/>
      <c r="D228" s="965"/>
      <c r="E228" s="965"/>
      <c r="F228" s="965"/>
      <c r="G228" s="965"/>
      <c r="H228" s="966"/>
      <c r="I228" s="488"/>
      <c r="J228" s="476"/>
      <c r="K228" s="420">
        <f t="shared" si="10"/>
        <v>0</v>
      </c>
      <c r="L228" s="489">
        <f t="shared" si="11"/>
        <v>0</v>
      </c>
      <c r="M228" s="477"/>
      <c r="N228" s="124"/>
      <c r="O228" s="124"/>
      <c r="P228" s="477"/>
      <c r="Q228" s="124"/>
      <c r="R228" s="124"/>
    </row>
    <row r="229" spans="2:18" x14ac:dyDescent="0.25">
      <c r="B229" s="122">
        <v>18</v>
      </c>
      <c r="C229" s="965"/>
      <c r="D229" s="965"/>
      <c r="E229" s="965"/>
      <c r="F229" s="965"/>
      <c r="G229" s="965"/>
      <c r="H229" s="966"/>
      <c r="I229" s="488"/>
      <c r="J229" s="476"/>
      <c r="K229" s="420">
        <f t="shared" si="10"/>
        <v>0</v>
      </c>
      <c r="L229" s="489">
        <f t="shared" si="11"/>
        <v>0</v>
      </c>
      <c r="M229" s="477"/>
      <c r="N229" s="124"/>
      <c r="O229" s="124"/>
      <c r="P229" s="477"/>
      <c r="Q229" s="124"/>
      <c r="R229" s="124"/>
    </row>
    <row r="230" spans="2:18" x14ac:dyDescent="0.25">
      <c r="B230" s="122">
        <v>19</v>
      </c>
      <c r="C230" s="965"/>
      <c r="D230" s="965"/>
      <c r="E230" s="965"/>
      <c r="F230" s="965"/>
      <c r="G230" s="965"/>
      <c r="H230" s="966"/>
      <c r="I230" s="488"/>
      <c r="J230" s="476"/>
      <c r="K230" s="420">
        <f t="shared" si="10"/>
        <v>0</v>
      </c>
      <c r="L230" s="489">
        <f t="shared" si="11"/>
        <v>0</v>
      </c>
      <c r="M230" s="477"/>
      <c r="N230" s="124"/>
      <c r="O230" s="124"/>
      <c r="P230" s="477"/>
      <c r="Q230" s="124"/>
      <c r="R230" s="124"/>
    </row>
    <row r="231" spans="2:18" x14ac:dyDescent="0.25">
      <c r="B231" s="122">
        <v>20</v>
      </c>
      <c r="C231" s="965"/>
      <c r="D231" s="965"/>
      <c r="E231" s="965"/>
      <c r="F231" s="965"/>
      <c r="G231" s="965"/>
      <c r="H231" s="966"/>
      <c r="I231" s="488"/>
      <c r="J231" s="476"/>
      <c r="K231" s="420">
        <f t="shared" si="10"/>
        <v>0</v>
      </c>
      <c r="L231" s="489">
        <f t="shared" si="11"/>
        <v>0</v>
      </c>
      <c r="M231" s="477"/>
      <c r="N231" s="124"/>
      <c r="O231" s="124"/>
      <c r="P231" s="477"/>
      <c r="Q231" s="124"/>
      <c r="R231" s="124"/>
    </row>
    <row r="232" spans="2:18" x14ac:dyDescent="0.25">
      <c r="B232" s="122">
        <v>21</v>
      </c>
      <c r="C232" s="965"/>
      <c r="D232" s="965"/>
      <c r="E232" s="965"/>
      <c r="F232" s="965"/>
      <c r="G232" s="965"/>
      <c r="H232" s="966"/>
      <c r="I232" s="488"/>
      <c r="J232" s="476"/>
      <c r="K232" s="420">
        <f t="shared" si="10"/>
        <v>0</v>
      </c>
      <c r="L232" s="489">
        <f t="shared" si="11"/>
        <v>0</v>
      </c>
      <c r="M232" s="477"/>
      <c r="N232" s="124"/>
      <c r="O232" s="124"/>
      <c r="P232" s="477"/>
      <c r="Q232" s="124"/>
      <c r="R232" s="124"/>
    </row>
    <row r="233" spans="2:18" x14ac:dyDescent="0.25">
      <c r="B233" s="122">
        <v>22</v>
      </c>
      <c r="C233" s="965"/>
      <c r="D233" s="965"/>
      <c r="E233" s="965"/>
      <c r="F233" s="965"/>
      <c r="G233" s="965"/>
      <c r="H233" s="966"/>
      <c r="I233" s="488"/>
      <c r="J233" s="476"/>
      <c r="K233" s="420">
        <f t="shared" si="10"/>
        <v>0</v>
      </c>
      <c r="L233" s="489">
        <f t="shared" si="11"/>
        <v>0</v>
      </c>
      <c r="M233" s="477"/>
      <c r="N233" s="124"/>
      <c r="O233" s="124"/>
      <c r="P233" s="477"/>
      <c r="Q233" s="124"/>
      <c r="R233" s="124"/>
    </row>
    <row r="234" spans="2:18" x14ac:dyDescent="0.25">
      <c r="B234" s="122">
        <v>23</v>
      </c>
      <c r="C234" s="965"/>
      <c r="D234" s="965"/>
      <c r="E234" s="965"/>
      <c r="F234" s="965"/>
      <c r="G234" s="965"/>
      <c r="H234" s="966"/>
      <c r="I234" s="488"/>
      <c r="J234" s="476"/>
      <c r="K234" s="420">
        <f t="shared" si="10"/>
        <v>0</v>
      </c>
      <c r="L234" s="489">
        <f t="shared" si="11"/>
        <v>0</v>
      </c>
      <c r="M234" s="477"/>
      <c r="N234" s="124"/>
      <c r="O234" s="124"/>
      <c r="P234" s="477"/>
      <c r="Q234" s="124"/>
      <c r="R234" s="124"/>
    </row>
    <row r="235" spans="2:18" x14ac:dyDescent="0.25">
      <c r="B235" s="122">
        <v>24</v>
      </c>
      <c r="C235" s="965"/>
      <c r="D235" s="965"/>
      <c r="E235" s="965"/>
      <c r="F235" s="965"/>
      <c r="G235" s="965"/>
      <c r="H235" s="966"/>
      <c r="I235" s="488"/>
      <c r="J235" s="476"/>
      <c r="K235" s="420">
        <f t="shared" si="10"/>
        <v>0</v>
      </c>
      <c r="L235" s="489">
        <f t="shared" si="11"/>
        <v>0</v>
      </c>
      <c r="M235" s="477"/>
      <c r="N235" s="124"/>
      <c r="O235" s="124"/>
      <c r="P235" s="477"/>
      <c r="Q235" s="124"/>
      <c r="R235" s="124"/>
    </row>
    <row r="236" spans="2:18" x14ac:dyDescent="0.25">
      <c r="B236" s="122">
        <v>25</v>
      </c>
      <c r="C236" s="965"/>
      <c r="D236" s="965"/>
      <c r="E236" s="965"/>
      <c r="F236" s="965"/>
      <c r="G236" s="965"/>
      <c r="H236" s="966"/>
      <c r="I236" s="488"/>
      <c r="J236" s="476"/>
      <c r="K236" s="420">
        <f t="shared" si="10"/>
        <v>0</v>
      </c>
      <c r="L236" s="489">
        <f t="shared" si="11"/>
        <v>0</v>
      </c>
      <c r="M236" s="477"/>
      <c r="N236" s="124"/>
      <c r="O236" s="124"/>
      <c r="P236" s="477"/>
      <c r="Q236" s="124"/>
      <c r="R236" s="124"/>
    </row>
    <row r="237" spans="2:18" x14ac:dyDescent="0.25">
      <c r="B237" s="122">
        <v>26</v>
      </c>
      <c r="C237" s="965"/>
      <c r="D237" s="965"/>
      <c r="E237" s="965"/>
      <c r="F237" s="965"/>
      <c r="G237" s="965"/>
      <c r="H237" s="966"/>
      <c r="I237" s="488"/>
      <c r="J237" s="476"/>
      <c r="K237" s="420">
        <f t="shared" si="10"/>
        <v>0</v>
      </c>
      <c r="L237" s="489">
        <f t="shared" si="11"/>
        <v>0</v>
      </c>
      <c r="M237" s="477"/>
      <c r="N237" s="124"/>
      <c r="O237" s="124"/>
      <c r="P237" s="477"/>
      <c r="Q237" s="124"/>
      <c r="R237" s="124"/>
    </row>
    <row r="238" spans="2:18" x14ac:dyDescent="0.25">
      <c r="B238" s="122">
        <v>27</v>
      </c>
      <c r="C238" s="965"/>
      <c r="D238" s="965"/>
      <c r="E238" s="965"/>
      <c r="F238" s="965"/>
      <c r="G238" s="965"/>
      <c r="H238" s="966"/>
      <c r="I238" s="488"/>
      <c r="J238" s="476"/>
      <c r="K238" s="420">
        <f t="shared" si="10"/>
        <v>0</v>
      </c>
      <c r="L238" s="489">
        <f t="shared" si="11"/>
        <v>0</v>
      </c>
      <c r="M238" s="477"/>
      <c r="N238" s="124"/>
      <c r="O238" s="124"/>
      <c r="P238" s="477"/>
      <c r="Q238" s="124"/>
      <c r="R238" s="124"/>
    </row>
    <row r="239" spans="2:18" x14ac:dyDescent="0.25">
      <c r="B239" s="122">
        <v>28</v>
      </c>
      <c r="C239" s="965"/>
      <c r="D239" s="965"/>
      <c r="E239" s="965"/>
      <c r="F239" s="965"/>
      <c r="G239" s="965"/>
      <c r="H239" s="966"/>
      <c r="I239" s="488"/>
      <c r="J239" s="476"/>
      <c r="K239" s="420">
        <f t="shared" si="10"/>
        <v>0</v>
      </c>
      <c r="L239" s="489">
        <f t="shared" si="11"/>
        <v>0</v>
      </c>
      <c r="M239" s="477"/>
      <c r="N239" s="124"/>
      <c r="O239" s="124"/>
      <c r="P239" s="477"/>
      <c r="Q239" s="124"/>
      <c r="R239" s="124"/>
    </row>
    <row r="240" spans="2:18" x14ac:dyDescent="0.25">
      <c r="B240" s="122">
        <v>29</v>
      </c>
      <c r="C240" s="965"/>
      <c r="D240" s="965"/>
      <c r="E240" s="965"/>
      <c r="F240" s="965"/>
      <c r="G240" s="965"/>
      <c r="H240" s="966"/>
      <c r="I240" s="488"/>
      <c r="J240" s="476"/>
      <c r="K240" s="420">
        <f t="shared" si="10"/>
        <v>0</v>
      </c>
      <c r="L240" s="489">
        <f t="shared" si="11"/>
        <v>0</v>
      </c>
      <c r="M240" s="477"/>
      <c r="N240" s="124"/>
      <c r="O240" s="124"/>
      <c r="P240" s="477"/>
      <c r="Q240" s="124"/>
      <c r="R240" s="124"/>
    </row>
    <row r="241" spans="2:18" x14ac:dyDescent="0.25">
      <c r="B241" s="122">
        <v>30</v>
      </c>
      <c r="C241" s="965"/>
      <c r="D241" s="965"/>
      <c r="E241" s="965"/>
      <c r="F241" s="965"/>
      <c r="G241" s="965"/>
      <c r="H241" s="966"/>
      <c r="I241" s="488"/>
      <c r="J241" s="476"/>
      <c r="K241" s="420">
        <f t="shared" si="10"/>
        <v>0</v>
      </c>
      <c r="L241" s="489">
        <f t="shared" si="11"/>
        <v>0</v>
      </c>
      <c r="M241" s="477"/>
      <c r="N241" s="124"/>
      <c r="O241" s="124"/>
      <c r="P241" s="477"/>
      <c r="Q241" s="124"/>
      <c r="R241" s="124"/>
    </row>
    <row r="242" spans="2:18" x14ac:dyDescent="0.25">
      <c r="B242" s="122">
        <v>31</v>
      </c>
      <c r="C242" s="965"/>
      <c r="D242" s="965"/>
      <c r="E242" s="965"/>
      <c r="F242" s="965"/>
      <c r="G242" s="965"/>
      <c r="H242" s="966"/>
      <c r="I242" s="488"/>
      <c r="J242" s="476"/>
      <c r="K242" s="420">
        <f t="shared" si="10"/>
        <v>0</v>
      </c>
      <c r="L242" s="489">
        <f t="shared" si="11"/>
        <v>0</v>
      </c>
      <c r="M242" s="477"/>
      <c r="N242" s="124"/>
      <c r="O242" s="124"/>
      <c r="P242" s="477"/>
      <c r="Q242" s="124"/>
      <c r="R242" s="124"/>
    </row>
    <row r="243" spans="2:18" x14ac:dyDescent="0.25">
      <c r="B243" s="122">
        <v>32</v>
      </c>
      <c r="C243" s="965"/>
      <c r="D243" s="965"/>
      <c r="E243" s="965"/>
      <c r="F243" s="965"/>
      <c r="G243" s="965"/>
      <c r="H243" s="966"/>
      <c r="I243" s="488"/>
      <c r="J243" s="476"/>
      <c r="K243" s="420">
        <f t="shared" si="10"/>
        <v>0</v>
      </c>
      <c r="L243" s="489">
        <f t="shared" si="11"/>
        <v>0</v>
      </c>
      <c r="M243" s="477"/>
      <c r="N243" s="124"/>
      <c r="O243" s="124"/>
      <c r="P243" s="477"/>
      <c r="Q243" s="124"/>
      <c r="R243" s="124"/>
    </row>
    <row r="244" spans="2:18" x14ac:dyDescent="0.25">
      <c r="B244" s="122">
        <v>33</v>
      </c>
      <c r="C244" s="965"/>
      <c r="D244" s="965"/>
      <c r="E244" s="965"/>
      <c r="F244" s="965"/>
      <c r="G244" s="965"/>
      <c r="H244" s="966"/>
      <c r="I244" s="488"/>
      <c r="J244" s="476"/>
      <c r="K244" s="420">
        <f t="shared" si="10"/>
        <v>0</v>
      </c>
      <c r="L244" s="489">
        <f t="shared" si="11"/>
        <v>0</v>
      </c>
      <c r="M244" s="477"/>
      <c r="N244" s="124"/>
      <c r="O244" s="124"/>
      <c r="P244" s="477"/>
      <c r="Q244" s="124"/>
      <c r="R244" s="124"/>
    </row>
    <row r="245" spans="2:18" x14ac:dyDescent="0.25">
      <c r="B245" s="122">
        <v>34</v>
      </c>
      <c r="C245" s="965"/>
      <c r="D245" s="965"/>
      <c r="E245" s="965"/>
      <c r="F245" s="965"/>
      <c r="G245" s="965"/>
      <c r="H245" s="966"/>
      <c r="I245" s="488"/>
      <c r="J245" s="476"/>
      <c r="K245" s="420">
        <f t="shared" si="10"/>
        <v>0</v>
      </c>
      <c r="L245" s="489">
        <f t="shared" si="11"/>
        <v>0</v>
      </c>
      <c r="M245" s="477"/>
      <c r="N245" s="124"/>
      <c r="O245" s="124"/>
      <c r="P245" s="477"/>
      <c r="Q245" s="124"/>
      <c r="R245" s="124"/>
    </row>
    <row r="246" spans="2:18" x14ac:dyDescent="0.25">
      <c r="B246" s="122">
        <v>35</v>
      </c>
      <c r="C246" s="965"/>
      <c r="D246" s="965"/>
      <c r="E246" s="965"/>
      <c r="F246" s="965"/>
      <c r="G246" s="965"/>
      <c r="H246" s="966"/>
      <c r="I246" s="488"/>
      <c r="J246" s="476"/>
      <c r="K246" s="420">
        <f t="shared" si="10"/>
        <v>0</v>
      </c>
      <c r="L246" s="489">
        <f t="shared" si="11"/>
        <v>0</v>
      </c>
      <c r="M246" s="477"/>
      <c r="N246" s="124"/>
      <c r="O246" s="124"/>
      <c r="P246" s="477"/>
      <c r="Q246" s="124"/>
      <c r="R246" s="124"/>
    </row>
    <row r="247" spans="2:18" x14ac:dyDescent="0.25">
      <c r="B247" s="122">
        <v>36</v>
      </c>
      <c r="C247" s="965"/>
      <c r="D247" s="965"/>
      <c r="E247" s="965"/>
      <c r="F247" s="965"/>
      <c r="G247" s="965"/>
      <c r="H247" s="966"/>
      <c r="I247" s="488"/>
      <c r="J247" s="476"/>
      <c r="K247" s="420">
        <f t="shared" si="10"/>
        <v>0</v>
      </c>
      <c r="L247" s="489">
        <f t="shared" si="11"/>
        <v>0</v>
      </c>
      <c r="M247" s="477"/>
      <c r="N247" s="124"/>
      <c r="O247" s="124"/>
      <c r="P247" s="477"/>
      <c r="Q247" s="124"/>
      <c r="R247" s="124"/>
    </row>
    <row r="248" spans="2:18" x14ac:dyDescent="0.25">
      <c r="B248" s="122">
        <v>37</v>
      </c>
      <c r="C248" s="965"/>
      <c r="D248" s="965"/>
      <c r="E248" s="965"/>
      <c r="F248" s="965"/>
      <c r="G248" s="965"/>
      <c r="H248" s="966"/>
      <c r="I248" s="488"/>
      <c r="J248" s="476"/>
      <c r="K248" s="420">
        <f t="shared" si="10"/>
        <v>0</v>
      </c>
      <c r="L248" s="489">
        <f t="shared" si="11"/>
        <v>0</v>
      </c>
      <c r="M248" s="477"/>
      <c r="N248" s="124"/>
      <c r="O248" s="124"/>
      <c r="P248" s="477"/>
      <c r="Q248" s="124"/>
      <c r="R248" s="124"/>
    </row>
    <row r="249" spans="2:18" x14ac:dyDescent="0.25">
      <c r="B249" s="122">
        <v>38</v>
      </c>
      <c r="C249" s="965"/>
      <c r="D249" s="965"/>
      <c r="E249" s="965"/>
      <c r="F249" s="965"/>
      <c r="G249" s="965"/>
      <c r="H249" s="966"/>
      <c r="I249" s="488"/>
      <c r="J249" s="476"/>
      <c r="K249" s="420">
        <f t="shared" si="10"/>
        <v>0</v>
      </c>
      <c r="L249" s="489">
        <f t="shared" si="11"/>
        <v>0</v>
      </c>
      <c r="M249" s="477"/>
      <c r="N249" s="124"/>
      <c r="O249" s="124"/>
      <c r="P249" s="477"/>
      <c r="Q249" s="124"/>
      <c r="R249" s="124"/>
    </row>
    <row r="250" spans="2:18" x14ac:dyDescent="0.25">
      <c r="B250" s="122">
        <v>39</v>
      </c>
      <c r="C250" s="965"/>
      <c r="D250" s="965"/>
      <c r="E250" s="965"/>
      <c r="F250" s="965"/>
      <c r="G250" s="965"/>
      <c r="H250" s="966"/>
      <c r="I250" s="488"/>
      <c r="J250" s="476"/>
      <c r="K250" s="420">
        <f t="shared" si="10"/>
        <v>0</v>
      </c>
      <c r="L250" s="489">
        <f t="shared" si="11"/>
        <v>0</v>
      </c>
      <c r="M250" s="477"/>
      <c r="N250" s="124"/>
      <c r="O250" s="124"/>
      <c r="P250" s="477"/>
      <c r="Q250" s="124"/>
      <c r="R250" s="124"/>
    </row>
    <row r="251" spans="2:18" x14ac:dyDescent="0.25">
      <c r="B251" s="122">
        <v>40</v>
      </c>
      <c r="C251" s="965"/>
      <c r="D251" s="965"/>
      <c r="E251" s="965"/>
      <c r="F251" s="965"/>
      <c r="G251" s="965"/>
      <c r="H251" s="966"/>
      <c r="I251" s="488"/>
      <c r="J251" s="476"/>
      <c r="K251" s="420">
        <f t="shared" si="10"/>
        <v>0</v>
      </c>
      <c r="L251" s="489">
        <f t="shared" si="11"/>
        <v>0</v>
      </c>
      <c r="M251" s="477"/>
      <c r="N251" s="124"/>
      <c r="O251" s="124"/>
      <c r="P251" s="477"/>
      <c r="Q251" s="124"/>
      <c r="R251" s="124"/>
    </row>
    <row r="252" spans="2:18" x14ac:dyDescent="0.25">
      <c r="B252" s="122">
        <v>41</v>
      </c>
      <c r="C252" s="965"/>
      <c r="D252" s="965"/>
      <c r="E252" s="965"/>
      <c r="F252" s="965"/>
      <c r="G252" s="965"/>
      <c r="H252" s="966"/>
      <c r="I252" s="488"/>
      <c r="J252" s="476"/>
      <c r="K252" s="420">
        <f t="shared" si="10"/>
        <v>0</v>
      </c>
      <c r="L252" s="489">
        <f t="shared" si="11"/>
        <v>0</v>
      </c>
      <c r="M252" s="477"/>
      <c r="N252" s="124"/>
      <c r="O252" s="124"/>
      <c r="P252" s="477"/>
      <c r="Q252" s="124"/>
      <c r="R252" s="124"/>
    </row>
    <row r="253" spans="2:18" x14ac:dyDescent="0.25">
      <c r="B253" s="122">
        <v>42</v>
      </c>
      <c r="C253" s="965"/>
      <c r="D253" s="965"/>
      <c r="E253" s="965"/>
      <c r="F253" s="965"/>
      <c r="G253" s="965"/>
      <c r="H253" s="966"/>
      <c r="I253" s="488"/>
      <c r="J253" s="476"/>
      <c r="K253" s="420">
        <f t="shared" si="10"/>
        <v>0</v>
      </c>
      <c r="L253" s="489">
        <f t="shared" si="11"/>
        <v>0</v>
      </c>
      <c r="M253" s="477"/>
      <c r="N253" s="124"/>
      <c r="O253" s="124"/>
      <c r="P253" s="477"/>
      <c r="Q253" s="124"/>
      <c r="R253" s="124"/>
    </row>
    <row r="254" spans="2:18" x14ac:dyDescent="0.25">
      <c r="B254" s="122">
        <v>43</v>
      </c>
      <c r="C254" s="965"/>
      <c r="D254" s="965"/>
      <c r="E254" s="965"/>
      <c r="F254" s="965"/>
      <c r="G254" s="965"/>
      <c r="H254" s="966"/>
      <c r="I254" s="488"/>
      <c r="J254" s="476"/>
      <c r="K254" s="420">
        <f t="shared" si="10"/>
        <v>0</v>
      </c>
      <c r="L254" s="489">
        <f t="shared" si="11"/>
        <v>0</v>
      </c>
      <c r="M254" s="477"/>
      <c r="N254" s="124"/>
      <c r="O254" s="124"/>
      <c r="P254" s="477"/>
      <c r="Q254" s="124"/>
      <c r="R254" s="124"/>
    </row>
    <row r="255" spans="2:18" x14ac:dyDescent="0.25">
      <c r="B255" s="122">
        <v>44</v>
      </c>
      <c r="C255" s="965"/>
      <c r="D255" s="965"/>
      <c r="E255" s="965"/>
      <c r="F255" s="965"/>
      <c r="G255" s="965"/>
      <c r="H255" s="966"/>
      <c r="I255" s="488"/>
      <c r="J255" s="476"/>
      <c r="K255" s="420">
        <f t="shared" si="10"/>
        <v>0</v>
      </c>
      <c r="L255" s="489">
        <f t="shared" si="11"/>
        <v>0</v>
      </c>
      <c r="M255" s="477"/>
      <c r="N255" s="124"/>
      <c r="O255" s="124"/>
      <c r="P255" s="477"/>
      <c r="Q255" s="124"/>
      <c r="R255" s="124"/>
    </row>
    <row r="256" spans="2:18" x14ac:dyDescent="0.25">
      <c r="B256" s="122">
        <v>45</v>
      </c>
      <c r="C256" s="965"/>
      <c r="D256" s="965"/>
      <c r="E256" s="965"/>
      <c r="F256" s="965"/>
      <c r="G256" s="965"/>
      <c r="H256" s="966"/>
      <c r="I256" s="488"/>
      <c r="J256" s="476"/>
      <c r="K256" s="420">
        <f t="shared" si="10"/>
        <v>0</v>
      </c>
      <c r="L256" s="489">
        <f t="shared" si="11"/>
        <v>0</v>
      </c>
      <c r="M256" s="477"/>
      <c r="N256" s="124"/>
      <c r="O256" s="124"/>
      <c r="P256" s="477"/>
      <c r="Q256" s="124"/>
      <c r="R256" s="124"/>
    </row>
    <row r="257" spans="2:18" x14ac:dyDescent="0.25">
      <c r="B257" s="122">
        <v>46</v>
      </c>
      <c r="C257" s="965"/>
      <c r="D257" s="965"/>
      <c r="E257" s="965"/>
      <c r="F257" s="965"/>
      <c r="G257" s="965"/>
      <c r="H257" s="966"/>
      <c r="I257" s="488"/>
      <c r="J257" s="476"/>
      <c r="K257" s="420">
        <f t="shared" si="10"/>
        <v>0</v>
      </c>
      <c r="L257" s="489">
        <f t="shared" si="11"/>
        <v>0</v>
      </c>
      <c r="M257" s="477"/>
      <c r="N257" s="124"/>
      <c r="O257" s="124"/>
      <c r="P257" s="477"/>
      <c r="Q257" s="124"/>
      <c r="R257" s="124"/>
    </row>
    <row r="258" spans="2:18" x14ac:dyDescent="0.25">
      <c r="B258" s="122">
        <v>47</v>
      </c>
      <c r="C258" s="965"/>
      <c r="D258" s="965"/>
      <c r="E258" s="965"/>
      <c r="F258" s="965"/>
      <c r="G258" s="965"/>
      <c r="H258" s="966"/>
      <c r="I258" s="488"/>
      <c r="J258" s="476"/>
      <c r="K258" s="420">
        <f t="shared" si="10"/>
        <v>0</v>
      </c>
      <c r="L258" s="489">
        <f t="shared" si="11"/>
        <v>0</v>
      </c>
      <c r="M258" s="477"/>
      <c r="N258" s="124"/>
      <c r="O258" s="124"/>
      <c r="P258" s="477"/>
      <c r="Q258" s="124"/>
      <c r="R258" s="124"/>
    </row>
    <row r="259" spans="2:18" x14ac:dyDescent="0.25">
      <c r="B259" s="122">
        <v>48</v>
      </c>
      <c r="C259" s="965"/>
      <c r="D259" s="965"/>
      <c r="E259" s="965"/>
      <c r="F259" s="965"/>
      <c r="G259" s="965"/>
      <c r="H259" s="966"/>
      <c r="I259" s="488"/>
      <c r="J259" s="476"/>
      <c r="K259" s="420">
        <f>IF(OR(I259=0,J259=0),0,IF((((($L$4^2*I259^2)/$F$5^2)*J259)/((($L$4^2*I259^2)/$F$5^2)+J259))&lt;(($L$4^2*I259^2)/$F$5^2),ROUND((((($L$4^2*I259^2)/$F$5^2)*J259)/((($L$4^2*I259^2)/$F$5^2)+J259)),0),ROUND((($L$4^2*I259^2)/$F$5^2),0)))</f>
        <v>0</v>
      </c>
      <c r="L259" s="489">
        <f t="shared" si="11"/>
        <v>0</v>
      </c>
      <c r="M259" s="477"/>
      <c r="N259" s="124"/>
      <c r="O259" s="124"/>
      <c r="P259" s="477"/>
      <c r="Q259" s="124"/>
      <c r="R259" s="124"/>
    </row>
    <row r="260" spans="2:18" x14ac:dyDescent="0.25">
      <c r="B260" s="122">
        <v>49</v>
      </c>
      <c r="C260" s="965"/>
      <c r="D260" s="965"/>
      <c r="E260" s="965"/>
      <c r="F260" s="965"/>
      <c r="G260" s="965"/>
      <c r="H260" s="966"/>
      <c r="I260" s="488"/>
      <c r="J260" s="476"/>
      <c r="K260" s="420">
        <f t="shared" si="10"/>
        <v>0</v>
      </c>
      <c r="L260" s="489">
        <f t="shared" si="11"/>
        <v>0</v>
      </c>
      <c r="M260" s="477"/>
      <c r="N260" s="124"/>
      <c r="O260" s="124"/>
      <c r="P260" s="477"/>
      <c r="Q260" s="124"/>
      <c r="R260" s="124"/>
    </row>
    <row r="261" spans="2:18" x14ac:dyDescent="0.25">
      <c r="B261" s="122">
        <v>50</v>
      </c>
      <c r="C261" s="965"/>
      <c r="D261" s="965"/>
      <c r="E261" s="965"/>
      <c r="F261" s="965"/>
      <c r="G261" s="965"/>
      <c r="H261" s="966"/>
      <c r="I261" s="488"/>
      <c r="J261" s="476"/>
      <c r="K261" s="420">
        <f t="shared" si="10"/>
        <v>0</v>
      </c>
      <c r="L261" s="489">
        <f t="shared" si="11"/>
        <v>0</v>
      </c>
      <c r="M261" s="477"/>
      <c r="N261" s="124"/>
      <c r="O261" s="124"/>
      <c r="P261" s="477"/>
      <c r="Q261" s="124"/>
      <c r="R261" s="124"/>
    </row>
    <row r="262" spans="2:18" x14ac:dyDescent="0.25">
      <c r="B262" s="997" t="s">
        <v>682</v>
      </c>
      <c r="C262" s="997"/>
      <c r="D262" s="997"/>
      <c r="E262" s="997"/>
      <c r="F262" s="997"/>
      <c r="G262" s="997"/>
      <c r="H262" s="997"/>
      <c r="I262" s="997"/>
      <c r="J262" s="997"/>
      <c r="K262" s="997"/>
      <c r="L262" s="997"/>
      <c r="M262" s="466"/>
      <c r="N262" s="466"/>
      <c r="O262" s="467"/>
      <c r="P262" s="466"/>
      <c r="Q262" s="466"/>
      <c r="R262" s="467"/>
    </row>
    <row r="263" spans="2:18" x14ac:dyDescent="0.25">
      <c r="B263" s="998" t="s">
        <v>233</v>
      </c>
      <c r="C263" s="998"/>
      <c r="D263" s="998"/>
      <c r="E263" s="998"/>
      <c r="F263" s="998"/>
      <c r="G263" s="998"/>
      <c r="H263" s="998"/>
      <c r="I263" s="998"/>
      <c r="J263" s="998"/>
      <c r="K263" s="998"/>
      <c r="L263" s="998"/>
      <c r="M263" s="484" t="s">
        <v>915</v>
      </c>
      <c r="N263" s="484" t="s">
        <v>924</v>
      </c>
      <c r="O263" s="484" t="s">
        <v>925</v>
      </c>
      <c r="P263" s="484" t="s">
        <v>941</v>
      </c>
      <c r="Q263" s="484" t="s">
        <v>942</v>
      </c>
      <c r="R263" s="484" t="s">
        <v>943</v>
      </c>
    </row>
    <row r="264" spans="2:18" x14ac:dyDescent="0.25">
      <c r="B264" s="969" t="s">
        <v>234</v>
      </c>
      <c r="C264" s="970"/>
      <c r="D264" s="970"/>
      <c r="E264" s="970"/>
      <c r="F264" s="970"/>
      <c r="G264" s="970"/>
      <c r="H264" s="971"/>
      <c r="I264" s="119" t="s">
        <v>235</v>
      </c>
      <c r="J264" s="120" t="s">
        <v>236</v>
      </c>
      <c r="K264" s="120" t="s">
        <v>237</v>
      </c>
      <c r="L264" s="120" t="s">
        <v>914</v>
      </c>
      <c r="M264" s="309" t="s">
        <v>238</v>
      </c>
      <c r="N264" s="309" t="s">
        <v>238</v>
      </c>
      <c r="O264" s="309" t="s">
        <v>238</v>
      </c>
      <c r="P264" s="309" t="s">
        <v>238</v>
      </c>
      <c r="Q264" s="309" t="s">
        <v>238</v>
      </c>
      <c r="R264" s="309" t="s">
        <v>238</v>
      </c>
    </row>
    <row r="265" spans="2:18" x14ac:dyDescent="0.25">
      <c r="B265" s="122">
        <v>1</v>
      </c>
      <c r="C265" s="965"/>
      <c r="D265" s="965"/>
      <c r="E265" s="965"/>
      <c r="F265" s="965"/>
      <c r="G265" s="965"/>
      <c r="H265" s="966"/>
      <c r="I265" s="488"/>
      <c r="J265" s="476"/>
      <c r="K265" s="420">
        <f t="shared" ref="K265:K284" si="12">IF(OR(I265=0,J265=0),0,IF((((($L$4^2*I265^2)/$F$5^2)*J265)/((($L$4^2*I265^2)/$F$5^2)+J265))&lt;(($L$4^2*I265^2)/$F$5^2),ROUND((((($L$4^2*I265^2)/$F$5^2)*J265)/((($L$4^2*I265^2)/$F$5^2)+J265)),0),ROUND((($L$4^2*I265^2)/$F$5^2),0)))</f>
        <v>0</v>
      </c>
      <c r="L265" s="489">
        <f t="shared" ref="L265:L284" si="13">IFERROR(SMALL(M265:R265,1),0)</f>
        <v>0</v>
      </c>
      <c r="M265" s="477"/>
      <c r="N265" s="124"/>
      <c r="O265" s="124"/>
      <c r="P265" s="477"/>
      <c r="Q265" s="124"/>
      <c r="R265" s="124"/>
    </row>
    <row r="266" spans="2:18" x14ac:dyDescent="0.25">
      <c r="B266" s="122">
        <v>2</v>
      </c>
      <c r="C266" s="965"/>
      <c r="D266" s="965"/>
      <c r="E266" s="965"/>
      <c r="F266" s="965"/>
      <c r="G266" s="965"/>
      <c r="H266" s="966"/>
      <c r="I266" s="488"/>
      <c r="J266" s="476"/>
      <c r="K266" s="420">
        <f t="shared" si="12"/>
        <v>0</v>
      </c>
      <c r="L266" s="489">
        <f t="shared" si="13"/>
        <v>0</v>
      </c>
      <c r="M266" s="477"/>
      <c r="N266" s="124"/>
      <c r="O266" s="124"/>
      <c r="P266" s="477"/>
      <c r="Q266" s="124"/>
      <c r="R266" s="124"/>
    </row>
    <row r="267" spans="2:18" x14ac:dyDescent="0.25">
      <c r="B267" s="122">
        <v>3</v>
      </c>
      <c r="C267" s="965"/>
      <c r="D267" s="965"/>
      <c r="E267" s="965"/>
      <c r="F267" s="965"/>
      <c r="G267" s="965"/>
      <c r="H267" s="966"/>
      <c r="I267" s="488"/>
      <c r="J267" s="476"/>
      <c r="K267" s="420">
        <f t="shared" si="12"/>
        <v>0</v>
      </c>
      <c r="L267" s="489">
        <f t="shared" si="13"/>
        <v>0</v>
      </c>
      <c r="M267" s="477"/>
      <c r="N267" s="124"/>
      <c r="O267" s="124"/>
      <c r="P267" s="477"/>
      <c r="Q267" s="124"/>
      <c r="R267" s="124"/>
    </row>
    <row r="268" spans="2:18" x14ac:dyDescent="0.25">
      <c r="B268" s="122">
        <v>4</v>
      </c>
      <c r="C268" s="965"/>
      <c r="D268" s="965"/>
      <c r="E268" s="965"/>
      <c r="F268" s="965"/>
      <c r="G268" s="965"/>
      <c r="H268" s="966"/>
      <c r="I268" s="488"/>
      <c r="J268" s="476"/>
      <c r="K268" s="420">
        <f t="shared" si="12"/>
        <v>0</v>
      </c>
      <c r="L268" s="489">
        <f t="shared" si="13"/>
        <v>0</v>
      </c>
      <c r="M268" s="477"/>
      <c r="N268" s="124"/>
      <c r="O268" s="124"/>
      <c r="P268" s="477"/>
      <c r="Q268" s="124"/>
      <c r="R268" s="124"/>
    </row>
    <row r="269" spans="2:18" x14ac:dyDescent="0.25">
      <c r="B269" s="122">
        <v>5</v>
      </c>
      <c r="C269" s="965"/>
      <c r="D269" s="965"/>
      <c r="E269" s="965"/>
      <c r="F269" s="965"/>
      <c r="G269" s="965"/>
      <c r="H269" s="966"/>
      <c r="I269" s="488"/>
      <c r="J269" s="476"/>
      <c r="K269" s="420">
        <f t="shared" si="12"/>
        <v>0</v>
      </c>
      <c r="L269" s="489">
        <f t="shared" si="13"/>
        <v>0</v>
      </c>
      <c r="M269" s="477"/>
      <c r="N269" s="124"/>
      <c r="O269" s="124"/>
      <c r="P269" s="477"/>
      <c r="Q269" s="124"/>
      <c r="R269" s="124"/>
    </row>
    <row r="270" spans="2:18" x14ac:dyDescent="0.25">
      <c r="B270" s="122">
        <v>6</v>
      </c>
      <c r="C270" s="965"/>
      <c r="D270" s="965"/>
      <c r="E270" s="965"/>
      <c r="F270" s="965"/>
      <c r="G270" s="965"/>
      <c r="H270" s="966"/>
      <c r="I270" s="488"/>
      <c r="J270" s="476"/>
      <c r="K270" s="420">
        <f t="shared" si="12"/>
        <v>0</v>
      </c>
      <c r="L270" s="489">
        <f t="shared" si="13"/>
        <v>0</v>
      </c>
      <c r="M270" s="477"/>
      <c r="N270" s="124"/>
      <c r="O270" s="124"/>
      <c r="P270" s="477"/>
      <c r="Q270" s="124"/>
      <c r="R270" s="124"/>
    </row>
    <row r="271" spans="2:18" x14ac:dyDescent="0.25">
      <c r="B271" s="122">
        <v>7</v>
      </c>
      <c r="C271" s="965"/>
      <c r="D271" s="965"/>
      <c r="E271" s="965"/>
      <c r="F271" s="965"/>
      <c r="G271" s="965"/>
      <c r="H271" s="966"/>
      <c r="I271" s="488"/>
      <c r="J271" s="476"/>
      <c r="K271" s="420">
        <f t="shared" si="12"/>
        <v>0</v>
      </c>
      <c r="L271" s="489">
        <f t="shared" si="13"/>
        <v>0</v>
      </c>
      <c r="M271" s="477"/>
      <c r="N271" s="124"/>
      <c r="O271" s="124"/>
      <c r="P271" s="477"/>
      <c r="Q271" s="124"/>
      <c r="R271" s="124"/>
    </row>
    <row r="272" spans="2:18" x14ac:dyDescent="0.25">
      <c r="B272" s="122">
        <v>8</v>
      </c>
      <c r="C272" s="965"/>
      <c r="D272" s="965"/>
      <c r="E272" s="965"/>
      <c r="F272" s="965"/>
      <c r="G272" s="965"/>
      <c r="H272" s="966"/>
      <c r="I272" s="488"/>
      <c r="J272" s="476"/>
      <c r="K272" s="420">
        <f t="shared" si="12"/>
        <v>0</v>
      </c>
      <c r="L272" s="489">
        <f t="shared" si="13"/>
        <v>0</v>
      </c>
      <c r="M272" s="477"/>
      <c r="N272" s="124"/>
      <c r="O272" s="124"/>
      <c r="P272" s="477"/>
      <c r="Q272" s="124"/>
      <c r="R272" s="124"/>
    </row>
    <row r="273" spans="2:18" x14ac:dyDescent="0.25">
      <c r="B273" s="122">
        <v>9</v>
      </c>
      <c r="C273" s="965"/>
      <c r="D273" s="965"/>
      <c r="E273" s="965"/>
      <c r="F273" s="965"/>
      <c r="G273" s="965"/>
      <c r="H273" s="966"/>
      <c r="I273" s="488"/>
      <c r="J273" s="476"/>
      <c r="K273" s="420">
        <f t="shared" si="12"/>
        <v>0</v>
      </c>
      <c r="L273" s="489">
        <f t="shared" si="13"/>
        <v>0</v>
      </c>
      <c r="M273" s="477"/>
      <c r="N273" s="124"/>
      <c r="O273" s="124"/>
      <c r="P273" s="477"/>
      <c r="Q273" s="124"/>
      <c r="R273" s="124"/>
    </row>
    <row r="274" spans="2:18" x14ac:dyDescent="0.25">
      <c r="B274" s="122">
        <v>10</v>
      </c>
      <c r="C274" s="965"/>
      <c r="D274" s="965"/>
      <c r="E274" s="965"/>
      <c r="F274" s="965"/>
      <c r="G274" s="965"/>
      <c r="H274" s="966"/>
      <c r="I274" s="488"/>
      <c r="J274" s="476"/>
      <c r="K274" s="420">
        <f t="shared" si="12"/>
        <v>0</v>
      </c>
      <c r="L274" s="489">
        <f t="shared" si="13"/>
        <v>0</v>
      </c>
      <c r="M274" s="477"/>
      <c r="N274" s="124"/>
      <c r="O274" s="124"/>
      <c r="P274" s="477"/>
      <c r="Q274" s="124"/>
      <c r="R274" s="124"/>
    </row>
    <row r="275" spans="2:18" x14ac:dyDescent="0.25">
      <c r="B275" s="122">
        <v>11</v>
      </c>
      <c r="C275" s="965"/>
      <c r="D275" s="965"/>
      <c r="E275" s="965"/>
      <c r="F275" s="965"/>
      <c r="G275" s="965"/>
      <c r="H275" s="966"/>
      <c r="I275" s="488"/>
      <c r="J275" s="476"/>
      <c r="K275" s="420">
        <f t="shared" si="12"/>
        <v>0</v>
      </c>
      <c r="L275" s="489">
        <f t="shared" si="13"/>
        <v>0</v>
      </c>
      <c r="M275" s="477"/>
      <c r="N275" s="124"/>
      <c r="O275" s="124"/>
      <c r="P275" s="477"/>
      <c r="Q275" s="124"/>
      <c r="R275" s="124"/>
    </row>
    <row r="276" spans="2:18" x14ac:dyDescent="0.25">
      <c r="B276" s="122">
        <v>12</v>
      </c>
      <c r="C276" s="965"/>
      <c r="D276" s="965"/>
      <c r="E276" s="965"/>
      <c r="F276" s="965"/>
      <c r="G276" s="965"/>
      <c r="H276" s="966"/>
      <c r="I276" s="488"/>
      <c r="J276" s="476"/>
      <c r="K276" s="420">
        <f t="shared" si="12"/>
        <v>0</v>
      </c>
      <c r="L276" s="489">
        <f t="shared" si="13"/>
        <v>0</v>
      </c>
      <c r="M276" s="477"/>
      <c r="N276" s="124"/>
      <c r="O276" s="124"/>
      <c r="P276" s="477"/>
      <c r="Q276" s="124"/>
      <c r="R276" s="124"/>
    </row>
    <row r="277" spans="2:18" x14ac:dyDescent="0.25">
      <c r="B277" s="122">
        <v>13</v>
      </c>
      <c r="C277" s="965"/>
      <c r="D277" s="965"/>
      <c r="E277" s="965"/>
      <c r="F277" s="965"/>
      <c r="G277" s="965"/>
      <c r="H277" s="966"/>
      <c r="I277" s="488"/>
      <c r="J277" s="476"/>
      <c r="K277" s="420">
        <f t="shared" si="12"/>
        <v>0</v>
      </c>
      <c r="L277" s="489">
        <f t="shared" si="13"/>
        <v>0</v>
      </c>
      <c r="M277" s="477"/>
      <c r="N277" s="124"/>
      <c r="O277" s="124"/>
      <c r="P277" s="477"/>
      <c r="Q277" s="124"/>
      <c r="R277" s="124"/>
    </row>
    <row r="278" spans="2:18" x14ac:dyDescent="0.25">
      <c r="B278" s="122">
        <v>14</v>
      </c>
      <c r="C278" s="965"/>
      <c r="D278" s="965"/>
      <c r="E278" s="965"/>
      <c r="F278" s="965"/>
      <c r="G278" s="965"/>
      <c r="H278" s="966"/>
      <c r="I278" s="488"/>
      <c r="J278" s="476"/>
      <c r="K278" s="420">
        <f t="shared" si="12"/>
        <v>0</v>
      </c>
      <c r="L278" s="489">
        <f t="shared" si="13"/>
        <v>0</v>
      </c>
      <c r="M278" s="477"/>
      <c r="N278" s="124"/>
      <c r="O278" s="124"/>
      <c r="P278" s="477"/>
      <c r="Q278" s="124"/>
      <c r="R278" s="124"/>
    </row>
    <row r="279" spans="2:18" x14ac:dyDescent="0.25">
      <c r="B279" s="122">
        <v>15</v>
      </c>
      <c r="C279" s="965"/>
      <c r="D279" s="965"/>
      <c r="E279" s="965"/>
      <c r="F279" s="965"/>
      <c r="G279" s="965"/>
      <c r="H279" s="966"/>
      <c r="I279" s="488"/>
      <c r="J279" s="476"/>
      <c r="K279" s="420">
        <f t="shared" si="12"/>
        <v>0</v>
      </c>
      <c r="L279" s="489">
        <f t="shared" si="13"/>
        <v>0</v>
      </c>
      <c r="M279" s="477"/>
      <c r="N279" s="124"/>
      <c r="O279" s="124"/>
      <c r="P279" s="477"/>
      <c r="Q279" s="124"/>
      <c r="R279" s="124"/>
    </row>
    <row r="280" spans="2:18" x14ac:dyDescent="0.25">
      <c r="B280" s="122">
        <v>16</v>
      </c>
      <c r="C280" s="965"/>
      <c r="D280" s="965"/>
      <c r="E280" s="965"/>
      <c r="F280" s="965"/>
      <c r="G280" s="965"/>
      <c r="H280" s="966"/>
      <c r="I280" s="488"/>
      <c r="J280" s="476"/>
      <c r="K280" s="420">
        <f t="shared" si="12"/>
        <v>0</v>
      </c>
      <c r="L280" s="489">
        <f t="shared" si="13"/>
        <v>0</v>
      </c>
      <c r="M280" s="477"/>
      <c r="N280" s="124"/>
      <c r="O280" s="124"/>
      <c r="P280" s="477"/>
      <c r="Q280" s="124"/>
      <c r="R280" s="124"/>
    </row>
    <row r="281" spans="2:18" x14ac:dyDescent="0.25">
      <c r="B281" s="122">
        <v>17</v>
      </c>
      <c r="C281" s="965"/>
      <c r="D281" s="965"/>
      <c r="E281" s="965"/>
      <c r="F281" s="965"/>
      <c r="G281" s="965"/>
      <c r="H281" s="966"/>
      <c r="I281" s="488"/>
      <c r="J281" s="476"/>
      <c r="K281" s="420">
        <f t="shared" si="12"/>
        <v>0</v>
      </c>
      <c r="L281" s="489">
        <f t="shared" si="13"/>
        <v>0</v>
      </c>
      <c r="M281" s="477"/>
      <c r="N281" s="124"/>
      <c r="O281" s="124"/>
      <c r="P281" s="477"/>
      <c r="Q281" s="124"/>
      <c r="R281" s="124"/>
    </row>
    <row r="282" spans="2:18" x14ac:dyDescent="0.25">
      <c r="B282" s="122">
        <v>18</v>
      </c>
      <c r="C282" s="965"/>
      <c r="D282" s="965"/>
      <c r="E282" s="965"/>
      <c r="F282" s="965"/>
      <c r="G282" s="965"/>
      <c r="H282" s="966"/>
      <c r="I282" s="488"/>
      <c r="J282" s="476"/>
      <c r="K282" s="420">
        <f t="shared" si="12"/>
        <v>0</v>
      </c>
      <c r="L282" s="489">
        <f t="shared" si="13"/>
        <v>0</v>
      </c>
      <c r="M282" s="477"/>
      <c r="N282" s="124"/>
      <c r="O282" s="124"/>
      <c r="P282" s="477"/>
      <c r="Q282" s="124"/>
      <c r="R282" s="124"/>
    </row>
    <row r="283" spans="2:18" x14ac:dyDescent="0.25">
      <c r="B283" s="122">
        <v>19</v>
      </c>
      <c r="C283" s="965"/>
      <c r="D283" s="965"/>
      <c r="E283" s="965"/>
      <c r="F283" s="965"/>
      <c r="G283" s="965"/>
      <c r="H283" s="966"/>
      <c r="I283" s="488"/>
      <c r="J283" s="476"/>
      <c r="K283" s="420">
        <f t="shared" si="12"/>
        <v>0</v>
      </c>
      <c r="L283" s="489">
        <f t="shared" si="13"/>
        <v>0</v>
      </c>
      <c r="M283" s="477"/>
      <c r="N283" s="124"/>
      <c r="O283" s="124"/>
      <c r="P283" s="477"/>
      <c r="Q283" s="124"/>
      <c r="R283" s="124"/>
    </row>
    <row r="284" spans="2:18" x14ac:dyDescent="0.25">
      <c r="B284" s="122">
        <v>20</v>
      </c>
      <c r="C284" s="965"/>
      <c r="D284" s="965"/>
      <c r="E284" s="965"/>
      <c r="F284" s="965"/>
      <c r="G284" s="965"/>
      <c r="H284" s="966"/>
      <c r="I284" s="488"/>
      <c r="J284" s="476"/>
      <c r="K284" s="420">
        <f t="shared" si="12"/>
        <v>0</v>
      </c>
      <c r="L284" s="489">
        <f t="shared" si="13"/>
        <v>0</v>
      </c>
      <c r="M284" s="477"/>
      <c r="N284" s="124"/>
      <c r="O284" s="124"/>
      <c r="P284" s="477"/>
      <c r="Q284" s="124"/>
      <c r="R284" s="124"/>
    </row>
    <row r="285" spans="2:18" x14ac:dyDescent="0.25">
      <c r="B285" s="998" t="s">
        <v>242</v>
      </c>
      <c r="C285" s="998"/>
      <c r="D285" s="998"/>
      <c r="E285" s="998"/>
      <c r="F285" s="998"/>
      <c r="G285" s="998"/>
      <c r="H285" s="998"/>
      <c r="I285" s="998"/>
      <c r="J285" s="998"/>
      <c r="K285" s="998"/>
      <c r="L285" s="998"/>
      <c r="M285" s="484" t="s">
        <v>915</v>
      </c>
      <c r="N285" s="484" t="s">
        <v>924</v>
      </c>
      <c r="O285" s="484" t="s">
        <v>925</v>
      </c>
      <c r="P285" s="484" t="s">
        <v>941</v>
      </c>
      <c r="Q285" s="484" t="s">
        <v>942</v>
      </c>
      <c r="R285" s="484" t="s">
        <v>943</v>
      </c>
    </row>
    <row r="286" spans="2:18" x14ac:dyDescent="0.25">
      <c r="B286" s="969" t="s">
        <v>234</v>
      </c>
      <c r="C286" s="970"/>
      <c r="D286" s="970"/>
      <c r="E286" s="970"/>
      <c r="F286" s="970"/>
      <c r="G286" s="970"/>
      <c r="H286" s="971"/>
      <c r="I286" s="119" t="s">
        <v>235</v>
      </c>
      <c r="J286" s="120" t="s">
        <v>236</v>
      </c>
      <c r="K286" s="120" t="s">
        <v>237</v>
      </c>
      <c r="L286" s="120" t="s">
        <v>914</v>
      </c>
      <c r="M286" s="309" t="s">
        <v>238</v>
      </c>
      <c r="N286" s="309" t="s">
        <v>238</v>
      </c>
      <c r="O286" s="309" t="s">
        <v>238</v>
      </c>
      <c r="P286" s="309" t="s">
        <v>238</v>
      </c>
      <c r="Q286" s="309" t="s">
        <v>238</v>
      </c>
      <c r="R286" s="309" t="s">
        <v>238</v>
      </c>
    </row>
    <row r="287" spans="2:18" x14ac:dyDescent="0.25">
      <c r="B287" s="122">
        <v>1</v>
      </c>
      <c r="C287" s="965"/>
      <c r="D287" s="965"/>
      <c r="E287" s="965"/>
      <c r="F287" s="965"/>
      <c r="G287" s="965"/>
      <c r="H287" s="966"/>
      <c r="I287" s="488"/>
      <c r="J287" s="476"/>
      <c r="K287" s="420">
        <f t="shared" ref="K287:K306" si="14">IF(OR(I287=0,J287=0),0,IF((((($L$4^2*I287^2)/$F$5^2)*J287)/((($L$4^2*I287^2)/$F$5^2)+J287))&lt;(($L$4^2*I287^2)/$F$5^2),ROUND((((($L$4^2*I287^2)/$F$5^2)*J287)/((($L$4^2*I287^2)/$F$5^2)+J287)),0),ROUND((($L$4^2*I287^2)/$F$5^2),0)))</f>
        <v>0</v>
      </c>
      <c r="L287" s="489">
        <f t="shared" ref="L287:L306" si="15">IFERROR(SMALL(M287:R287,1),0)</f>
        <v>0</v>
      </c>
      <c r="M287" s="477"/>
      <c r="N287" s="124"/>
      <c r="O287" s="124"/>
      <c r="P287" s="477"/>
      <c r="Q287" s="124"/>
      <c r="R287" s="124"/>
    </row>
    <row r="288" spans="2:18" x14ac:dyDescent="0.25">
      <c r="B288" s="122">
        <v>2</v>
      </c>
      <c r="C288" s="965"/>
      <c r="D288" s="965"/>
      <c r="E288" s="965"/>
      <c r="F288" s="965"/>
      <c r="G288" s="965"/>
      <c r="H288" s="966"/>
      <c r="I288" s="488"/>
      <c r="J288" s="476"/>
      <c r="K288" s="420">
        <f t="shared" si="14"/>
        <v>0</v>
      </c>
      <c r="L288" s="489">
        <f t="shared" si="15"/>
        <v>0</v>
      </c>
      <c r="M288" s="477"/>
      <c r="N288" s="124"/>
      <c r="O288" s="124"/>
      <c r="P288" s="477"/>
      <c r="Q288" s="124"/>
      <c r="R288" s="124"/>
    </row>
    <row r="289" spans="2:18" x14ac:dyDescent="0.25">
      <c r="B289" s="122">
        <v>3</v>
      </c>
      <c r="C289" s="965"/>
      <c r="D289" s="965"/>
      <c r="E289" s="965"/>
      <c r="F289" s="965"/>
      <c r="G289" s="965"/>
      <c r="H289" s="966"/>
      <c r="I289" s="488"/>
      <c r="J289" s="476"/>
      <c r="K289" s="420">
        <f t="shared" si="14"/>
        <v>0</v>
      </c>
      <c r="L289" s="489">
        <f t="shared" si="15"/>
        <v>0</v>
      </c>
      <c r="M289" s="477"/>
      <c r="N289" s="124"/>
      <c r="O289" s="124"/>
      <c r="P289" s="477"/>
      <c r="Q289" s="124"/>
      <c r="R289" s="124"/>
    </row>
    <row r="290" spans="2:18" x14ac:dyDescent="0.25">
      <c r="B290" s="122">
        <v>4</v>
      </c>
      <c r="C290" s="965"/>
      <c r="D290" s="965"/>
      <c r="E290" s="965"/>
      <c r="F290" s="965"/>
      <c r="G290" s="965"/>
      <c r="H290" s="966"/>
      <c r="I290" s="488"/>
      <c r="J290" s="476"/>
      <c r="K290" s="420">
        <f t="shared" si="14"/>
        <v>0</v>
      </c>
      <c r="L290" s="489">
        <f t="shared" si="15"/>
        <v>0</v>
      </c>
      <c r="M290" s="477"/>
      <c r="N290" s="124"/>
      <c r="O290" s="124"/>
      <c r="P290" s="477"/>
      <c r="Q290" s="124"/>
      <c r="R290" s="124"/>
    </row>
    <row r="291" spans="2:18" x14ac:dyDescent="0.25">
      <c r="B291" s="122">
        <v>5</v>
      </c>
      <c r="C291" s="965"/>
      <c r="D291" s="965"/>
      <c r="E291" s="965"/>
      <c r="F291" s="965"/>
      <c r="G291" s="965"/>
      <c r="H291" s="966"/>
      <c r="I291" s="488"/>
      <c r="J291" s="476"/>
      <c r="K291" s="420">
        <f t="shared" si="14"/>
        <v>0</v>
      </c>
      <c r="L291" s="489">
        <f t="shared" si="15"/>
        <v>0</v>
      </c>
      <c r="M291" s="477"/>
      <c r="N291" s="124"/>
      <c r="O291" s="124"/>
      <c r="P291" s="477"/>
      <c r="Q291" s="124"/>
      <c r="R291" s="124"/>
    </row>
    <row r="292" spans="2:18" x14ac:dyDescent="0.25">
      <c r="B292" s="122">
        <v>6</v>
      </c>
      <c r="C292" s="965"/>
      <c r="D292" s="965"/>
      <c r="E292" s="965"/>
      <c r="F292" s="965"/>
      <c r="G292" s="965"/>
      <c r="H292" s="966"/>
      <c r="I292" s="488"/>
      <c r="J292" s="476"/>
      <c r="K292" s="420">
        <f t="shared" si="14"/>
        <v>0</v>
      </c>
      <c r="L292" s="489">
        <f t="shared" si="15"/>
        <v>0</v>
      </c>
      <c r="M292" s="477"/>
      <c r="N292" s="124"/>
      <c r="O292" s="124"/>
      <c r="P292" s="477"/>
      <c r="Q292" s="124"/>
      <c r="R292" s="124"/>
    </row>
    <row r="293" spans="2:18" x14ac:dyDescent="0.25">
      <c r="B293" s="122">
        <v>7</v>
      </c>
      <c r="C293" s="965"/>
      <c r="D293" s="965"/>
      <c r="E293" s="965"/>
      <c r="F293" s="965"/>
      <c r="G293" s="965"/>
      <c r="H293" s="966"/>
      <c r="I293" s="488"/>
      <c r="J293" s="476"/>
      <c r="K293" s="420">
        <f t="shared" si="14"/>
        <v>0</v>
      </c>
      <c r="L293" s="489">
        <f t="shared" si="15"/>
        <v>0</v>
      </c>
      <c r="M293" s="477"/>
      <c r="N293" s="124"/>
      <c r="O293" s="124"/>
      <c r="P293" s="477"/>
      <c r="Q293" s="124"/>
      <c r="R293" s="124"/>
    </row>
    <row r="294" spans="2:18" x14ac:dyDescent="0.25">
      <c r="B294" s="122">
        <v>8</v>
      </c>
      <c r="C294" s="965"/>
      <c r="D294" s="965"/>
      <c r="E294" s="965"/>
      <c r="F294" s="965"/>
      <c r="G294" s="965"/>
      <c r="H294" s="966"/>
      <c r="I294" s="488"/>
      <c r="J294" s="476"/>
      <c r="K294" s="420">
        <f t="shared" si="14"/>
        <v>0</v>
      </c>
      <c r="L294" s="489">
        <f t="shared" si="15"/>
        <v>0</v>
      </c>
      <c r="M294" s="477"/>
      <c r="N294" s="124"/>
      <c r="O294" s="124"/>
      <c r="P294" s="477"/>
      <c r="Q294" s="124"/>
      <c r="R294" s="124"/>
    </row>
    <row r="295" spans="2:18" x14ac:dyDescent="0.25">
      <c r="B295" s="122">
        <v>9</v>
      </c>
      <c r="C295" s="965"/>
      <c r="D295" s="965"/>
      <c r="E295" s="965"/>
      <c r="F295" s="965"/>
      <c r="G295" s="965"/>
      <c r="H295" s="966"/>
      <c r="I295" s="488"/>
      <c r="J295" s="476"/>
      <c r="K295" s="420">
        <f t="shared" si="14"/>
        <v>0</v>
      </c>
      <c r="L295" s="489">
        <f t="shared" si="15"/>
        <v>0</v>
      </c>
      <c r="M295" s="477"/>
      <c r="N295" s="124"/>
      <c r="O295" s="124"/>
      <c r="P295" s="477"/>
      <c r="Q295" s="124"/>
      <c r="R295" s="124"/>
    </row>
    <row r="296" spans="2:18" x14ac:dyDescent="0.25">
      <c r="B296" s="122">
        <v>10</v>
      </c>
      <c r="C296" s="965"/>
      <c r="D296" s="965"/>
      <c r="E296" s="965"/>
      <c r="F296" s="965"/>
      <c r="G296" s="965"/>
      <c r="H296" s="966"/>
      <c r="I296" s="488"/>
      <c r="J296" s="476"/>
      <c r="K296" s="420">
        <f t="shared" si="14"/>
        <v>0</v>
      </c>
      <c r="L296" s="489">
        <f t="shared" si="15"/>
        <v>0</v>
      </c>
      <c r="M296" s="477"/>
      <c r="N296" s="124"/>
      <c r="O296" s="124"/>
      <c r="P296" s="477"/>
      <c r="Q296" s="124"/>
      <c r="R296" s="124"/>
    </row>
    <row r="297" spans="2:18" x14ac:dyDescent="0.25">
      <c r="B297" s="122">
        <v>11</v>
      </c>
      <c r="C297" s="965"/>
      <c r="D297" s="965"/>
      <c r="E297" s="965"/>
      <c r="F297" s="965"/>
      <c r="G297" s="965"/>
      <c r="H297" s="966"/>
      <c r="I297" s="488"/>
      <c r="J297" s="476"/>
      <c r="K297" s="420">
        <f t="shared" si="14"/>
        <v>0</v>
      </c>
      <c r="L297" s="489">
        <f t="shared" si="15"/>
        <v>0</v>
      </c>
      <c r="M297" s="477"/>
      <c r="N297" s="124"/>
      <c r="O297" s="124"/>
      <c r="P297" s="477"/>
      <c r="Q297" s="124"/>
      <c r="R297" s="124"/>
    </row>
    <row r="298" spans="2:18" x14ac:dyDescent="0.25">
      <c r="B298" s="122">
        <v>12</v>
      </c>
      <c r="C298" s="965"/>
      <c r="D298" s="965"/>
      <c r="E298" s="965"/>
      <c r="F298" s="965"/>
      <c r="G298" s="965"/>
      <c r="H298" s="966"/>
      <c r="I298" s="488"/>
      <c r="J298" s="476"/>
      <c r="K298" s="420">
        <f t="shared" si="14"/>
        <v>0</v>
      </c>
      <c r="L298" s="489">
        <f t="shared" si="15"/>
        <v>0</v>
      </c>
      <c r="M298" s="477"/>
      <c r="N298" s="124"/>
      <c r="O298" s="124"/>
      <c r="P298" s="477"/>
      <c r="Q298" s="124"/>
      <c r="R298" s="124"/>
    </row>
    <row r="299" spans="2:18" x14ac:dyDescent="0.25">
      <c r="B299" s="122">
        <v>13</v>
      </c>
      <c r="C299" s="965"/>
      <c r="D299" s="965"/>
      <c r="E299" s="965"/>
      <c r="F299" s="965"/>
      <c r="G299" s="965"/>
      <c r="H299" s="966"/>
      <c r="I299" s="488"/>
      <c r="J299" s="476"/>
      <c r="K299" s="420">
        <f t="shared" si="14"/>
        <v>0</v>
      </c>
      <c r="L299" s="489">
        <f t="shared" si="15"/>
        <v>0</v>
      </c>
      <c r="M299" s="477"/>
      <c r="N299" s="124"/>
      <c r="O299" s="124"/>
      <c r="P299" s="477"/>
      <c r="Q299" s="124"/>
      <c r="R299" s="124"/>
    </row>
    <row r="300" spans="2:18" x14ac:dyDescent="0.25">
      <c r="B300" s="122">
        <v>14</v>
      </c>
      <c r="C300" s="965"/>
      <c r="D300" s="965"/>
      <c r="E300" s="965"/>
      <c r="F300" s="965"/>
      <c r="G300" s="965"/>
      <c r="H300" s="966"/>
      <c r="I300" s="488"/>
      <c r="J300" s="476"/>
      <c r="K300" s="420">
        <f t="shared" si="14"/>
        <v>0</v>
      </c>
      <c r="L300" s="489">
        <f t="shared" si="15"/>
        <v>0</v>
      </c>
      <c r="M300" s="477"/>
      <c r="N300" s="124"/>
      <c r="O300" s="124"/>
      <c r="P300" s="477"/>
      <c r="Q300" s="124"/>
      <c r="R300" s="124"/>
    </row>
    <row r="301" spans="2:18" x14ac:dyDescent="0.25">
      <c r="B301" s="122">
        <v>15</v>
      </c>
      <c r="C301" s="965"/>
      <c r="D301" s="965"/>
      <c r="E301" s="965"/>
      <c r="F301" s="965"/>
      <c r="G301" s="965"/>
      <c r="H301" s="966"/>
      <c r="I301" s="488"/>
      <c r="J301" s="476"/>
      <c r="K301" s="420">
        <f t="shared" si="14"/>
        <v>0</v>
      </c>
      <c r="L301" s="489">
        <f t="shared" si="15"/>
        <v>0</v>
      </c>
      <c r="M301" s="477"/>
      <c r="N301" s="124"/>
      <c r="O301" s="124"/>
      <c r="P301" s="477"/>
      <c r="Q301" s="124"/>
      <c r="R301" s="124"/>
    </row>
    <row r="302" spans="2:18" x14ac:dyDescent="0.25">
      <c r="B302" s="122">
        <v>16</v>
      </c>
      <c r="C302" s="965"/>
      <c r="D302" s="965"/>
      <c r="E302" s="965"/>
      <c r="F302" s="965"/>
      <c r="G302" s="965"/>
      <c r="H302" s="966"/>
      <c r="I302" s="488"/>
      <c r="J302" s="476"/>
      <c r="K302" s="420">
        <f t="shared" si="14"/>
        <v>0</v>
      </c>
      <c r="L302" s="489">
        <f t="shared" si="15"/>
        <v>0</v>
      </c>
      <c r="M302" s="477"/>
      <c r="N302" s="124"/>
      <c r="O302" s="124"/>
      <c r="P302" s="477"/>
      <c r="Q302" s="124"/>
      <c r="R302" s="124"/>
    </row>
    <row r="303" spans="2:18" x14ac:dyDescent="0.25">
      <c r="B303" s="122">
        <v>17</v>
      </c>
      <c r="C303" s="965"/>
      <c r="D303" s="965"/>
      <c r="E303" s="965"/>
      <c r="F303" s="965"/>
      <c r="G303" s="965"/>
      <c r="H303" s="966"/>
      <c r="I303" s="488"/>
      <c r="J303" s="476"/>
      <c r="K303" s="420">
        <f t="shared" si="14"/>
        <v>0</v>
      </c>
      <c r="L303" s="489">
        <f t="shared" si="15"/>
        <v>0</v>
      </c>
      <c r="M303" s="477"/>
      <c r="N303" s="124"/>
      <c r="O303" s="124"/>
      <c r="P303" s="477"/>
      <c r="Q303" s="124"/>
      <c r="R303" s="124"/>
    </row>
    <row r="304" spans="2:18" x14ac:dyDescent="0.25">
      <c r="B304" s="122">
        <v>18</v>
      </c>
      <c r="C304" s="965"/>
      <c r="D304" s="965"/>
      <c r="E304" s="965"/>
      <c r="F304" s="965"/>
      <c r="G304" s="965"/>
      <c r="H304" s="966"/>
      <c r="I304" s="488"/>
      <c r="J304" s="476"/>
      <c r="K304" s="420">
        <f t="shared" si="14"/>
        <v>0</v>
      </c>
      <c r="L304" s="489">
        <f t="shared" si="15"/>
        <v>0</v>
      </c>
      <c r="M304" s="477"/>
      <c r="N304" s="124"/>
      <c r="O304" s="124"/>
      <c r="P304" s="477"/>
      <c r="Q304" s="124"/>
      <c r="R304" s="124"/>
    </row>
    <row r="305" spans="2:18" x14ac:dyDescent="0.25">
      <c r="B305" s="122">
        <v>19</v>
      </c>
      <c r="C305" s="965"/>
      <c r="D305" s="965"/>
      <c r="E305" s="965"/>
      <c r="F305" s="965"/>
      <c r="G305" s="965"/>
      <c r="H305" s="966"/>
      <c r="I305" s="488"/>
      <c r="J305" s="476"/>
      <c r="K305" s="420">
        <f t="shared" si="14"/>
        <v>0</v>
      </c>
      <c r="L305" s="489">
        <f t="shared" si="15"/>
        <v>0</v>
      </c>
      <c r="M305" s="477"/>
      <c r="N305" s="124"/>
      <c r="O305" s="124"/>
      <c r="P305" s="477"/>
      <c r="Q305" s="124"/>
      <c r="R305" s="124"/>
    </row>
    <row r="306" spans="2:18" x14ac:dyDescent="0.25">
      <c r="B306" s="122">
        <v>20</v>
      </c>
      <c r="C306" s="965"/>
      <c r="D306" s="965"/>
      <c r="E306" s="965"/>
      <c r="F306" s="965"/>
      <c r="G306" s="965"/>
      <c r="H306" s="966"/>
      <c r="I306" s="488"/>
      <c r="J306" s="476"/>
      <c r="K306" s="420">
        <f t="shared" si="14"/>
        <v>0</v>
      </c>
      <c r="L306" s="489">
        <f t="shared" si="15"/>
        <v>0</v>
      </c>
      <c r="M306" s="477"/>
      <c r="N306" s="124"/>
      <c r="O306" s="124"/>
      <c r="P306" s="477"/>
      <c r="Q306" s="124"/>
      <c r="R306" s="124"/>
    </row>
    <row r="307" spans="2:18" x14ac:dyDescent="0.25">
      <c r="B307" s="997" t="s">
        <v>683</v>
      </c>
      <c r="C307" s="997"/>
      <c r="D307" s="997"/>
      <c r="E307" s="997"/>
      <c r="F307" s="997"/>
      <c r="G307" s="997"/>
      <c r="H307" s="997"/>
      <c r="I307" s="997"/>
      <c r="J307" s="997"/>
      <c r="K307" s="997"/>
      <c r="L307" s="997"/>
      <c r="M307" s="466"/>
      <c r="N307" s="466"/>
      <c r="O307" s="467"/>
      <c r="P307" s="466"/>
      <c r="Q307" s="466"/>
      <c r="R307" s="467"/>
    </row>
    <row r="308" spans="2:18" x14ac:dyDescent="0.25">
      <c r="B308" s="998" t="s">
        <v>233</v>
      </c>
      <c r="C308" s="998"/>
      <c r="D308" s="998"/>
      <c r="E308" s="998"/>
      <c r="F308" s="998"/>
      <c r="G308" s="998"/>
      <c r="H308" s="998"/>
      <c r="I308" s="998"/>
      <c r="J308" s="998"/>
      <c r="K308" s="998"/>
      <c r="L308" s="998"/>
      <c r="M308" s="484" t="s">
        <v>915</v>
      </c>
      <c r="N308" s="484" t="s">
        <v>924</v>
      </c>
      <c r="O308" s="484" t="s">
        <v>925</v>
      </c>
      <c r="P308" s="484" t="s">
        <v>941</v>
      </c>
      <c r="Q308" s="484" t="s">
        <v>942</v>
      </c>
      <c r="R308" s="484" t="s">
        <v>943</v>
      </c>
    </row>
    <row r="309" spans="2:18" x14ac:dyDescent="0.25">
      <c r="B309" s="969" t="s">
        <v>234</v>
      </c>
      <c r="C309" s="970"/>
      <c r="D309" s="970"/>
      <c r="E309" s="970"/>
      <c r="F309" s="970"/>
      <c r="G309" s="970"/>
      <c r="H309" s="971"/>
      <c r="I309" s="119" t="s">
        <v>235</v>
      </c>
      <c r="J309" s="120" t="s">
        <v>236</v>
      </c>
      <c r="K309" s="120" t="s">
        <v>237</v>
      </c>
      <c r="L309" s="120" t="s">
        <v>914</v>
      </c>
      <c r="M309" s="309" t="s">
        <v>238</v>
      </c>
      <c r="N309" s="309" t="s">
        <v>238</v>
      </c>
      <c r="O309" s="309" t="s">
        <v>238</v>
      </c>
      <c r="P309" s="309" t="s">
        <v>238</v>
      </c>
      <c r="Q309" s="309" t="s">
        <v>238</v>
      </c>
      <c r="R309" s="309" t="s">
        <v>238</v>
      </c>
    </row>
    <row r="310" spans="2:18" x14ac:dyDescent="0.25">
      <c r="B310" s="122">
        <v>1</v>
      </c>
      <c r="C310" s="965"/>
      <c r="D310" s="965"/>
      <c r="E310" s="965"/>
      <c r="F310" s="965"/>
      <c r="G310" s="965"/>
      <c r="H310" s="966"/>
      <c r="I310" s="488"/>
      <c r="J310" s="476"/>
      <c r="K310" s="420">
        <f t="shared" ref="K310:K319" si="16">IF(OR(I310=0,J310=0),0,IF((((($L$4^2*I310^2)/$F$5^2)*J310)/((($L$4^2*I310^2)/$F$5^2)+J310))&lt;(($L$4^2*I310^2)/$F$5^2),ROUND((((($L$4^2*I310^2)/$F$5^2)*J310)/((($L$4^2*I310^2)/$F$5^2)+J310)),0),ROUND((($L$4^2*I310^2)/$F$5^2),0)))</f>
        <v>0</v>
      </c>
      <c r="L310" s="489">
        <f t="shared" ref="L310:L319" si="17">IFERROR(SMALL(M310:R310,1),0)</f>
        <v>0</v>
      </c>
      <c r="M310" s="477"/>
      <c r="N310" s="124"/>
      <c r="O310" s="124"/>
      <c r="P310" s="477"/>
      <c r="Q310" s="124"/>
      <c r="R310" s="124"/>
    </row>
    <row r="311" spans="2:18" x14ac:dyDescent="0.25">
      <c r="B311" s="122">
        <v>2</v>
      </c>
      <c r="C311" s="965"/>
      <c r="D311" s="965"/>
      <c r="E311" s="965"/>
      <c r="F311" s="965"/>
      <c r="G311" s="965"/>
      <c r="H311" s="966"/>
      <c r="I311" s="488"/>
      <c r="J311" s="476"/>
      <c r="K311" s="420">
        <f t="shared" si="16"/>
        <v>0</v>
      </c>
      <c r="L311" s="489">
        <f t="shared" si="17"/>
        <v>0</v>
      </c>
      <c r="M311" s="477"/>
      <c r="N311" s="124"/>
      <c r="O311" s="124"/>
      <c r="P311" s="477"/>
      <c r="Q311" s="124"/>
      <c r="R311" s="124"/>
    </row>
    <row r="312" spans="2:18" x14ac:dyDescent="0.25">
      <c r="B312" s="122">
        <v>3</v>
      </c>
      <c r="C312" s="965"/>
      <c r="D312" s="965"/>
      <c r="E312" s="965"/>
      <c r="F312" s="965"/>
      <c r="G312" s="965"/>
      <c r="H312" s="966"/>
      <c r="I312" s="488"/>
      <c r="J312" s="476"/>
      <c r="K312" s="420">
        <f t="shared" si="16"/>
        <v>0</v>
      </c>
      <c r="L312" s="489">
        <f t="shared" si="17"/>
        <v>0</v>
      </c>
      <c r="M312" s="477"/>
      <c r="N312" s="124"/>
      <c r="O312" s="124"/>
      <c r="P312" s="477"/>
      <c r="Q312" s="124"/>
      <c r="R312" s="124"/>
    </row>
    <row r="313" spans="2:18" x14ac:dyDescent="0.25">
      <c r="B313" s="122">
        <v>4</v>
      </c>
      <c r="C313" s="965"/>
      <c r="D313" s="965"/>
      <c r="E313" s="965"/>
      <c r="F313" s="965"/>
      <c r="G313" s="965"/>
      <c r="H313" s="966"/>
      <c r="I313" s="488"/>
      <c r="J313" s="476"/>
      <c r="K313" s="420">
        <f t="shared" si="16"/>
        <v>0</v>
      </c>
      <c r="L313" s="489">
        <f t="shared" si="17"/>
        <v>0</v>
      </c>
      <c r="M313" s="477"/>
      <c r="N313" s="124"/>
      <c r="O313" s="124"/>
      <c r="P313" s="477"/>
      <c r="Q313" s="124"/>
      <c r="R313" s="124"/>
    </row>
    <row r="314" spans="2:18" x14ac:dyDescent="0.25">
      <c r="B314" s="122">
        <v>5</v>
      </c>
      <c r="C314" s="965"/>
      <c r="D314" s="965"/>
      <c r="E314" s="965"/>
      <c r="F314" s="965"/>
      <c r="G314" s="965"/>
      <c r="H314" s="966"/>
      <c r="I314" s="488"/>
      <c r="J314" s="476"/>
      <c r="K314" s="420">
        <f t="shared" si="16"/>
        <v>0</v>
      </c>
      <c r="L314" s="489">
        <f t="shared" si="17"/>
        <v>0</v>
      </c>
      <c r="M314" s="477"/>
      <c r="N314" s="124"/>
      <c r="O314" s="124"/>
      <c r="P314" s="477"/>
      <c r="Q314" s="124"/>
      <c r="R314" s="124"/>
    </row>
    <row r="315" spans="2:18" x14ac:dyDescent="0.25">
      <c r="B315" s="122">
        <v>6</v>
      </c>
      <c r="C315" s="965"/>
      <c r="D315" s="965"/>
      <c r="E315" s="965"/>
      <c r="F315" s="965"/>
      <c r="G315" s="965"/>
      <c r="H315" s="966"/>
      <c r="I315" s="488"/>
      <c r="J315" s="476"/>
      <c r="K315" s="420">
        <f t="shared" si="16"/>
        <v>0</v>
      </c>
      <c r="L315" s="489">
        <f t="shared" si="17"/>
        <v>0</v>
      </c>
      <c r="M315" s="477"/>
      <c r="N315" s="124"/>
      <c r="O315" s="124"/>
      <c r="P315" s="477"/>
      <c r="Q315" s="124"/>
      <c r="R315" s="124"/>
    </row>
    <row r="316" spans="2:18" x14ac:dyDescent="0.25">
      <c r="B316" s="122">
        <v>7</v>
      </c>
      <c r="C316" s="965"/>
      <c r="D316" s="965"/>
      <c r="E316" s="965"/>
      <c r="F316" s="965"/>
      <c r="G316" s="965"/>
      <c r="H316" s="966"/>
      <c r="I316" s="488"/>
      <c r="J316" s="476"/>
      <c r="K316" s="420">
        <f t="shared" si="16"/>
        <v>0</v>
      </c>
      <c r="L316" s="489">
        <f t="shared" si="17"/>
        <v>0</v>
      </c>
      <c r="M316" s="477"/>
      <c r="N316" s="124"/>
      <c r="O316" s="124"/>
      <c r="P316" s="477"/>
      <c r="Q316" s="124"/>
      <c r="R316" s="124"/>
    </row>
    <row r="317" spans="2:18" x14ac:dyDescent="0.25">
      <c r="B317" s="122">
        <v>8</v>
      </c>
      <c r="C317" s="965"/>
      <c r="D317" s="965"/>
      <c r="E317" s="965"/>
      <c r="F317" s="965"/>
      <c r="G317" s="965"/>
      <c r="H317" s="966"/>
      <c r="I317" s="488"/>
      <c r="J317" s="476"/>
      <c r="K317" s="420">
        <f t="shared" si="16"/>
        <v>0</v>
      </c>
      <c r="L317" s="489">
        <f t="shared" si="17"/>
        <v>0</v>
      </c>
      <c r="M317" s="477"/>
      <c r="N317" s="124"/>
      <c r="O317" s="124"/>
      <c r="P317" s="477"/>
      <c r="Q317" s="124"/>
      <c r="R317" s="124"/>
    </row>
    <row r="318" spans="2:18" x14ac:dyDescent="0.25">
      <c r="B318" s="122">
        <v>9</v>
      </c>
      <c r="C318" s="965"/>
      <c r="D318" s="965"/>
      <c r="E318" s="965"/>
      <c r="F318" s="965"/>
      <c r="G318" s="965"/>
      <c r="H318" s="966"/>
      <c r="I318" s="488"/>
      <c r="J318" s="476"/>
      <c r="K318" s="420">
        <f t="shared" si="16"/>
        <v>0</v>
      </c>
      <c r="L318" s="489">
        <f t="shared" si="17"/>
        <v>0</v>
      </c>
      <c r="M318" s="477"/>
      <c r="N318" s="124"/>
      <c r="O318" s="124"/>
      <c r="P318" s="477"/>
      <c r="Q318" s="124"/>
      <c r="R318" s="124"/>
    </row>
    <row r="319" spans="2:18" x14ac:dyDescent="0.25">
      <c r="B319" s="122">
        <v>10</v>
      </c>
      <c r="C319" s="965"/>
      <c r="D319" s="965"/>
      <c r="E319" s="965"/>
      <c r="F319" s="965"/>
      <c r="G319" s="965"/>
      <c r="H319" s="966"/>
      <c r="I319" s="488"/>
      <c r="J319" s="476"/>
      <c r="K319" s="420">
        <f t="shared" si="16"/>
        <v>0</v>
      </c>
      <c r="L319" s="489">
        <f t="shared" si="17"/>
        <v>0</v>
      </c>
      <c r="M319" s="477"/>
      <c r="N319" s="124"/>
      <c r="O319" s="124"/>
      <c r="P319" s="477"/>
      <c r="Q319" s="124"/>
      <c r="R319" s="124"/>
    </row>
    <row r="320" spans="2:18" x14ac:dyDescent="0.25">
      <c r="B320" s="998" t="s">
        <v>242</v>
      </c>
      <c r="C320" s="998"/>
      <c r="D320" s="998"/>
      <c r="E320" s="998"/>
      <c r="F320" s="998"/>
      <c r="G320" s="998"/>
      <c r="H320" s="998"/>
      <c r="I320" s="998"/>
      <c r="J320" s="998"/>
      <c r="K320" s="998"/>
      <c r="L320" s="998"/>
      <c r="M320" s="484" t="s">
        <v>915</v>
      </c>
      <c r="N320" s="484" t="s">
        <v>924</v>
      </c>
      <c r="O320" s="484" t="s">
        <v>925</v>
      </c>
      <c r="P320" s="484" t="s">
        <v>941</v>
      </c>
      <c r="Q320" s="484" t="s">
        <v>942</v>
      </c>
      <c r="R320" s="484" t="s">
        <v>943</v>
      </c>
    </row>
    <row r="321" spans="2:18" x14ac:dyDescent="0.25">
      <c r="B321" s="969" t="s">
        <v>234</v>
      </c>
      <c r="C321" s="970"/>
      <c r="D321" s="970"/>
      <c r="E321" s="970"/>
      <c r="F321" s="970"/>
      <c r="G321" s="970"/>
      <c r="H321" s="971"/>
      <c r="I321" s="119" t="s">
        <v>235</v>
      </c>
      <c r="J321" s="120" t="s">
        <v>236</v>
      </c>
      <c r="K321" s="120" t="s">
        <v>237</v>
      </c>
      <c r="L321" s="120" t="s">
        <v>914</v>
      </c>
      <c r="M321" s="309" t="s">
        <v>238</v>
      </c>
      <c r="N321" s="309" t="s">
        <v>238</v>
      </c>
      <c r="O321" s="309" t="s">
        <v>238</v>
      </c>
      <c r="P321" s="309" t="s">
        <v>238</v>
      </c>
      <c r="Q321" s="309" t="s">
        <v>238</v>
      </c>
      <c r="R321" s="309" t="s">
        <v>238</v>
      </c>
    </row>
    <row r="322" spans="2:18" x14ac:dyDescent="0.25">
      <c r="B322" s="122">
        <v>1</v>
      </c>
      <c r="C322" s="965"/>
      <c r="D322" s="965"/>
      <c r="E322" s="965"/>
      <c r="F322" s="965"/>
      <c r="G322" s="965"/>
      <c r="H322" s="966"/>
      <c r="I322" s="488"/>
      <c r="J322" s="476"/>
      <c r="K322" s="420">
        <f t="shared" ref="K322:K331" si="18">IF(OR(I322=0,J322=0),0,IF((((($L$4^2*I322^2)/$F$5^2)*J322)/((($L$4^2*I322^2)/$F$5^2)+J322))&lt;(($L$4^2*I322^2)/$F$5^2),ROUND((((($L$4^2*I322^2)/$F$5^2)*J322)/((($L$4^2*I322^2)/$F$5^2)+J322)),0),ROUND((($L$4^2*I322^2)/$F$5^2),0)))</f>
        <v>0</v>
      </c>
      <c r="L322" s="489">
        <f t="shared" ref="L322:L331" si="19">IFERROR(SMALL(M322:R322,1),0)</f>
        <v>0</v>
      </c>
      <c r="M322" s="477"/>
      <c r="N322" s="124"/>
      <c r="O322" s="124"/>
      <c r="P322" s="477"/>
      <c r="Q322" s="124"/>
      <c r="R322" s="124"/>
    </row>
    <row r="323" spans="2:18" x14ac:dyDescent="0.25">
      <c r="B323" s="122">
        <v>2</v>
      </c>
      <c r="C323" s="965"/>
      <c r="D323" s="965"/>
      <c r="E323" s="965"/>
      <c r="F323" s="965"/>
      <c r="G323" s="965"/>
      <c r="H323" s="966"/>
      <c r="I323" s="488"/>
      <c r="J323" s="476"/>
      <c r="K323" s="420">
        <f t="shared" si="18"/>
        <v>0</v>
      </c>
      <c r="L323" s="489">
        <f t="shared" si="19"/>
        <v>0</v>
      </c>
      <c r="M323" s="477"/>
      <c r="N323" s="124"/>
      <c r="O323" s="124"/>
      <c r="P323" s="477"/>
      <c r="Q323" s="124"/>
      <c r="R323" s="124"/>
    </row>
    <row r="324" spans="2:18" x14ac:dyDescent="0.25">
      <c r="B324" s="122">
        <v>3</v>
      </c>
      <c r="C324" s="965"/>
      <c r="D324" s="965"/>
      <c r="E324" s="965"/>
      <c r="F324" s="965"/>
      <c r="G324" s="965"/>
      <c r="H324" s="966"/>
      <c r="I324" s="488"/>
      <c r="J324" s="476"/>
      <c r="K324" s="420">
        <f t="shared" si="18"/>
        <v>0</v>
      </c>
      <c r="L324" s="489">
        <f t="shared" si="19"/>
        <v>0</v>
      </c>
      <c r="M324" s="477"/>
      <c r="N324" s="124"/>
      <c r="O324" s="124"/>
      <c r="P324" s="477"/>
      <c r="Q324" s="124"/>
      <c r="R324" s="124"/>
    </row>
    <row r="325" spans="2:18" x14ac:dyDescent="0.25">
      <c r="B325" s="122">
        <v>4</v>
      </c>
      <c r="C325" s="965"/>
      <c r="D325" s="965"/>
      <c r="E325" s="965"/>
      <c r="F325" s="965"/>
      <c r="G325" s="965"/>
      <c r="H325" s="966"/>
      <c r="I325" s="488"/>
      <c r="J325" s="476"/>
      <c r="K325" s="420">
        <f t="shared" si="18"/>
        <v>0</v>
      </c>
      <c r="L325" s="489">
        <f t="shared" si="19"/>
        <v>0</v>
      </c>
      <c r="M325" s="477"/>
      <c r="N325" s="124"/>
      <c r="O325" s="124"/>
      <c r="P325" s="477"/>
      <c r="Q325" s="124"/>
      <c r="R325" s="124"/>
    </row>
    <row r="326" spans="2:18" x14ac:dyDescent="0.25">
      <c r="B326" s="122">
        <v>5</v>
      </c>
      <c r="C326" s="965"/>
      <c r="D326" s="965"/>
      <c r="E326" s="965"/>
      <c r="F326" s="965"/>
      <c r="G326" s="965"/>
      <c r="H326" s="966"/>
      <c r="I326" s="488"/>
      <c r="J326" s="476"/>
      <c r="K326" s="420">
        <f t="shared" si="18"/>
        <v>0</v>
      </c>
      <c r="L326" s="489">
        <f t="shared" si="19"/>
        <v>0</v>
      </c>
      <c r="M326" s="477"/>
      <c r="N326" s="124"/>
      <c r="O326" s="124"/>
      <c r="P326" s="477"/>
      <c r="Q326" s="124"/>
      <c r="R326" s="124"/>
    </row>
    <row r="327" spans="2:18" x14ac:dyDescent="0.25">
      <c r="B327" s="122">
        <v>6</v>
      </c>
      <c r="C327" s="965"/>
      <c r="D327" s="965"/>
      <c r="E327" s="965"/>
      <c r="F327" s="965"/>
      <c r="G327" s="965"/>
      <c r="H327" s="966"/>
      <c r="I327" s="488"/>
      <c r="J327" s="476"/>
      <c r="K327" s="420">
        <f t="shared" si="18"/>
        <v>0</v>
      </c>
      <c r="L327" s="489">
        <f t="shared" si="19"/>
        <v>0</v>
      </c>
      <c r="M327" s="477"/>
      <c r="N327" s="124"/>
      <c r="O327" s="124"/>
      <c r="P327" s="477"/>
      <c r="Q327" s="124"/>
      <c r="R327" s="124"/>
    </row>
    <row r="328" spans="2:18" x14ac:dyDescent="0.25">
      <c r="B328" s="122">
        <v>7</v>
      </c>
      <c r="C328" s="965"/>
      <c r="D328" s="965"/>
      <c r="E328" s="965"/>
      <c r="F328" s="965"/>
      <c r="G328" s="965"/>
      <c r="H328" s="966"/>
      <c r="I328" s="488"/>
      <c r="J328" s="476"/>
      <c r="K328" s="420">
        <f t="shared" si="18"/>
        <v>0</v>
      </c>
      <c r="L328" s="489">
        <f t="shared" si="19"/>
        <v>0</v>
      </c>
      <c r="M328" s="477"/>
      <c r="N328" s="124"/>
      <c r="O328" s="124"/>
      <c r="P328" s="477"/>
      <c r="Q328" s="124"/>
      <c r="R328" s="124"/>
    </row>
    <row r="329" spans="2:18" x14ac:dyDescent="0.25">
      <c r="B329" s="122">
        <v>8</v>
      </c>
      <c r="C329" s="965"/>
      <c r="D329" s="965"/>
      <c r="E329" s="965"/>
      <c r="F329" s="965"/>
      <c r="G329" s="965"/>
      <c r="H329" s="966"/>
      <c r="I329" s="488"/>
      <c r="J329" s="476"/>
      <c r="K329" s="420">
        <f t="shared" si="18"/>
        <v>0</v>
      </c>
      <c r="L329" s="489">
        <f t="shared" si="19"/>
        <v>0</v>
      </c>
      <c r="M329" s="477"/>
      <c r="N329" s="124"/>
      <c r="O329" s="124"/>
      <c r="P329" s="477"/>
      <c r="Q329" s="124"/>
      <c r="R329" s="124"/>
    </row>
    <row r="330" spans="2:18" x14ac:dyDescent="0.25">
      <c r="B330" s="122">
        <v>9</v>
      </c>
      <c r="C330" s="965"/>
      <c r="D330" s="965"/>
      <c r="E330" s="965"/>
      <c r="F330" s="965"/>
      <c r="G330" s="965"/>
      <c r="H330" s="966"/>
      <c r="I330" s="488"/>
      <c r="J330" s="476"/>
      <c r="K330" s="420">
        <f t="shared" si="18"/>
        <v>0</v>
      </c>
      <c r="L330" s="489">
        <f t="shared" si="19"/>
        <v>0</v>
      </c>
      <c r="M330" s="477"/>
      <c r="N330" s="124"/>
      <c r="O330" s="124"/>
      <c r="P330" s="477"/>
      <c r="Q330" s="124"/>
      <c r="R330" s="124"/>
    </row>
    <row r="331" spans="2:18" x14ac:dyDescent="0.25">
      <c r="B331" s="122">
        <v>10</v>
      </c>
      <c r="C331" s="965"/>
      <c r="D331" s="965"/>
      <c r="E331" s="965"/>
      <c r="F331" s="965"/>
      <c r="G331" s="965"/>
      <c r="H331" s="966"/>
      <c r="I331" s="488"/>
      <c r="J331" s="476"/>
      <c r="K331" s="420">
        <f t="shared" si="18"/>
        <v>0</v>
      </c>
      <c r="L331" s="489">
        <f t="shared" si="19"/>
        <v>0</v>
      </c>
      <c r="M331" s="477"/>
      <c r="N331" s="124"/>
      <c r="O331" s="124"/>
      <c r="P331" s="477"/>
      <c r="Q331" s="124"/>
      <c r="R331" s="124"/>
    </row>
    <row r="332" spans="2:18" x14ac:dyDescent="0.25">
      <c r="B332" s="997" t="s">
        <v>687</v>
      </c>
      <c r="C332" s="997"/>
      <c r="D332" s="997"/>
      <c r="E332" s="997"/>
      <c r="F332" s="997"/>
      <c r="G332" s="997"/>
      <c r="H332" s="997"/>
      <c r="I332" s="997"/>
      <c r="J332" s="997"/>
      <c r="K332" s="997"/>
      <c r="L332" s="997"/>
      <c r="M332" s="466"/>
      <c r="N332" s="466"/>
      <c r="O332" s="467"/>
      <c r="P332" s="466"/>
      <c r="Q332" s="466"/>
      <c r="R332" s="467"/>
    </row>
    <row r="333" spans="2:18" x14ac:dyDescent="0.25">
      <c r="B333" s="998" t="s">
        <v>233</v>
      </c>
      <c r="C333" s="998"/>
      <c r="D333" s="998"/>
      <c r="E333" s="998"/>
      <c r="F333" s="998"/>
      <c r="G333" s="998"/>
      <c r="H333" s="998"/>
      <c r="I333" s="998"/>
      <c r="J333" s="998"/>
      <c r="K333" s="998"/>
      <c r="L333" s="998"/>
      <c r="M333" s="484" t="s">
        <v>915</v>
      </c>
      <c r="N333" s="484" t="s">
        <v>924</v>
      </c>
      <c r="O333" s="484" t="s">
        <v>925</v>
      </c>
      <c r="P333" s="484" t="s">
        <v>941</v>
      </c>
      <c r="Q333" s="484" t="s">
        <v>942</v>
      </c>
      <c r="R333" s="484" t="s">
        <v>943</v>
      </c>
    </row>
    <row r="334" spans="2:18" x14ac:dyDescent="0.25">
      <c r="B334" s="969" t="s">
        <v>234</v>
      </c>
      <c r="C334" s="970"/>
      <c r="D334" s="970"/>
      <c r="E334" s="970"/>
      <c r="F334" s="970"/>
      <c r="G334" s="970"/>
      <c r="H334" s="971"/>
      <c r="I334" s="119" t="s">
        <v>235</v>
      </c>
      <c r="J334" s="120" t="s">
        <v>236</v>
      </c>
      <c r="K334" s="120" t="s">
        <v>237</v>
      </c>
      <c r="L334" s="120" t="s">
        <v>914</v>
      </c>
      <c r="M334" s="309" t="s">
        <v>238</v>
      </c>
      <c r="N334" s="309" t="s">
        <v>238</v>
      </c>
      <c r="O334" s="309" t="s">
        <v>238</v>
      </c>
      <c r="P334" s="309" t="s">
        <v>238</v>
      </c>
      <c r="Q334" s="309" t="s">
        <v>238</v>
      </c>
      <c r="R334" s="309" t="s">
        <v>238</v>
      </c>
    </row>
    <row r="335" spans="2:18" x14ac:dyDescent="0.25">
      <c r="B335" s="122">
        <v>1</v>
      </c>
      <c r="C335" s="965"/>
      <c r="D335" s="965"/>
      <c r="E335" s="965"/>
      <c r="F335" s="965"/>
      <c r="G335" s="965"/>
      <c r="H335" s="966"/>
      <c r="I335" s="488"/>
      <c r="J335" s="476"/>
      <c r="K335" s="420">
        <f t="shared" ref="K335:K354" si="20">IF(OR(I335=0,J335=0),0,IF((((($L$4^2*I335^2)/$F$5^2)*J335)/((($L$4^2*I335^2)/$F$5^2)+J335))&lt;(($L$4^2*I335^2)/$F$5^2),ROUND((((($L$4^2*I335^2)/$F$5^2)*J335)/((($L$4^2*I335^2)/$F$5^2)+J335)),0),ROUND((($L$4^2*I335^2)/$F$5^2),0)))</f>
        <v>0</v>
      </c>
      <c r="L335" s="489">
        <f t="shared" ref="L335:L354" si="21">IFERROR(SMALL(M335:R335,1),0)</f>
        <v>0</v>
      </c>
      <c r="M335" s="477"/>
      <c r="N335" s="124"/>
      <c r="O335" s="124"/>
      <c r="P335" s="477"/>
      <c r="Q335" s="124"/>
      <c r="R335" s="124"/>
    </row>
    <row r="336" spans="2:18" x14ac:dyDescent="0.25">
      <c r="B336" s="122">
        <v>2</v>
      </c>
      <c r="C336" s="965"/>
      <c r="D336" s="965"/>
      <c r="E336" s="965"/>
      <c r="F336" s="965"/>
      <c r="G336" s="965"/>
      <c r="H336" s="966"/>
      <c r="I336" s="488"/>
      <c r="J336" s="476"/>
      <c r="K336" s="420">
        <f t="shared" si="20"/>
        <v>0</v>
      </c>
      <c r="L336" s="489">
        <f t="shared" si="21"/>
        <v>0</v>
      </c>
      <c r="M336" s="477"/>
      <c r="N336" s="124"/>
      <c r="O336" s="124"/>
      <c r="P336" s="477"/>
      <c r="Q336" s="124"/>
      <c r="R336" s="124"/>
    </row>
    <row r="337" spans="2:18" x14ac:dyDescent="0.25">
      <c r="B337" s="122">
        <v>3</v>
      </c>
      <c r="C337" s="965"/>
      <c r="D337" s="965"/>
      <c r="E337" s="965"/>
      <c r="F337" s="965"/>
      <c r="G337" s="965"/>
      <c r="H337" s="966"/>
      <c r="I337" s="488"/>
      <c r="J337" s="476"/>
      <c r="K337" s="420">
        <f t="shared" si="20"/>
        <v>0</v>
      </c>
      <c r="L337" s="489">
        <f t="shared" si="21"/>
        <v>0</v>
      </c>
      <c r="M337" s="477"/>
      <c r="N337" s="124"/>
      <c r="O337" s="124"/>
      <c r="P337" s="477"/>
      <c r="Q337" s="124"/>
      <c r="R337" s="124"/>
    </row>
    <row r="338" spans="2:18" x14ac:dyDescent="0.25">
      <c r="B338" s="122">
        <v>4</v>
      </c>
      <c r="C338" s="965"/>
      <c r="D338" s="965"/>
      <c r="E338" s="965"/>
      <c r="F338" s="965"/>
      <c r="G338" s="965"/>
      <c r="H338" s="966"/>
      <c r="I338" s="488"/>
      <c r="J338" s="476"/>
      <c r="K338" s="420">
        <f t="shared" si="20"/>
        <v>0</v>
      </c>
      <c r="L338" s="489">
        <f t="shared" si="21"/>
        <v>0</v>
      </c>
      <c r="M338" s="477"/>
      <c r="N338" s="124"/>
      <c r="O338" s="124"/>
      <c r="P338" s="477"/>
      <c r="Q338" s="124"/>
      <c r="R338" s="124"/>
    </row>
    <row r="339" spans="2:18" x14ac:dyDescent="0.25">
      <c r="B339" s="122">
        <v>5</v>
      </c>
      <c r="C339" s="965"/>
      <c r="D339" s="965"/>
      <c r="E339" s="965"/>
      <c r="F339" s="965"/>
      <c r="G339" s="965"/>
      <c r="H339" s="966"/>
      <c r="I339" s="488"/>
      <c r="J339" s="476"/>
      <c r="K339" s="420">
        <f t="shared" si="20"/>
        <v>0</v>
      </c>
      <c r="L339" s="489">
        <f t="shared" si="21"/>
        <v>0</v>
      </c>
      <c r="M339" s="477"/>
      <c r="N339" s="124"/>
      <c r="O339" s="124"/>
      <c r="P339" s="477"/>
      <c r="Q339" s="124"/>
      <c r="R339" s="124"/>
    </row>
    <row r="340" spans="2:18" x14ac:dyDescent="0.25">
      <c r="B340" s="122">
        <v>6</v>
      </c>
      <c r="C340" s="965"/>
      <c r="D340" s="965"/>
      <c r="E340" s="965"/>
      <c r="F340" s="965"/>
      <c r="G340" s="965"/>
      <c r="H340" s="966"/>
      <c r="I340" s="488"/>
      <c r="J340" s="476"/>
      <c r="K340" s="420">
        <f t="shared" si="20"/>
        <v>0</v>
      </c>
      <c r="L340" s="489">
        <f t="shared" si="21"/>
        <v>0</v>
      </c>
      <c r="M340" s="477"/>
      <c r="N340" s="124"/>
      <c r="O340" s="124"/>
      <c r="P340" s="477"/>
      <c r="Q340" s="124"/>
      <c r="R340" s="124"/>
    </row>
    <row r="341" spans="2:18" x14ac:dyDescent="0.25">
      <c r="B341" s="122">
        <v>7</v>
      </c>
      <c r="C341" s="965"/>
      <c r="D341" s="965"/>
      <c r="E341" s="965"/>
      <c r="F341" s="965"/>
      <c r="G341" s="965"/>
      <c r="H341" s="966"/>
      <c r="I341" s="488"/>
      <c r="J341" s="476"/>
      <c r="K341" s="420">
        <f t="shared" si="20"/>
        <v>0</v>
      </c>
      <c r="L341" s="489">
        <f t="shared" si="21"/>
        <v>0</v>
      </c>
      <c r="M341" s="477"/>
      <c r="N341" s="124"/>
      <c r="O341" s="124"/>
      <c r="P341" s="477"/>
      <c r="Q341" s="124"/>
      <c r="R341" s="124"/>
    </row>
    <row r="342" spans="2:18" x14ac:dyDescent="0.25">
      <c r="B342" s="122">
        <v>8</v>
      </c>
      <c r="C342" s="965"/>
      <c r="D342" s="965"/>
      <c r="E342" s="965"/>
      <c r="F342" s="965"/>
      <c r="G342" s="965"/>
      <c r="H342" s="966"/>
      <c r="I342" s="488"/>
      <c r="J342" s="476"/>
      <c r="K342" s="420">
        <f t="shared" si="20"/>
        <v>0</v>
      </c>
      <c r="L342" s="489">
        <f t="shared" si="21"/>
        <v>0</v>
      </c>
      <c r="M342" s="477"/>
      <c r="N342" s="124"/>
      <c r="O342" s="124"/>
      <c r="P342" s="477"/>
      <c r="Q342" s="124"/>
      <c r="R342" s="124"/>
    </row>
    <row r="343" spans="2:18" x14ac:dyDescent="0.25">
      <c r="B343" s="122">
        <v>9</v>
      </c>
      <c r="C343" s="965"/>
      <c r="D343" s="965"/>
      <c r="E343" s="965"/>
      <c r="F343" s="965"/>
      <c r="G343" s="965"/>
      <c r="H343" s="966"/>
      <c r="I343" s="488"/>
      <c r="J343" s="476"/>
      <c r="K343" s="420">
        <f t="shared" si="20"/>
        <v>0</v>
      </c>
      <c r="L343" s="489">
        <f t="shared" si="21"/>
        <v>0</v>
      </c>
      <c r="M343" s="477"/>
      <c r="N343" s="124"/>
      <c r="O343" s="124"/>
      <c r="P343" s="477"/>
      <c r="Q343" s="124"/>
      <c r="R343" s="124"/>
    </row>
    <row r="344" spans="2:18" x14ac:dyDescent="0.25">
      <c r="B344" s="122">
        <v>10</v>
      </c>
      <c r="C344" s="965"/>
      <c r="D344" s="965"/>
      <c r="E344" s="965"/>
      <c r="F344" s="965"/>
      <c r="G344" s="965"/>
      <c r="H344" s="966"/>
      <c r="I344" s="488"/>
      <c r="J344" s="476"/>
      <c r="K344" s="420">
        <f t="shared" si="20"/>
        <v>0</v>
      </c>
      <c r="L344" s="489">
        <f t="shared" si="21"/>
        <v>0</v>
      </c>
      <c r="M344" s="477"/>
      <c r="N344" s="124"/>
      <c r="O344" s="124"/>
      <c r="P344" s="477"/>
      <c r="Q344" s="124"/>
      <c r="R344" s="124"/>
    </row>
    <row r="345" spans="2:18" x14ac:dyDescent="0.25">
      <c r="B345" s="122">
        <v>11</v>
      </c>
      <c r="C345" s="965"/>
      <c r="D345" s="965"/>
      <c r="E345" s="965"/>
      <c r="F345" s="965"/>
      <c r="G345" s="965"/>
      <c r="H345" s="966"/>
      <c r="I345" s="488"/>
      <c r="J345" s="476"/>
      <c r="K345" s="420">
        <f t="shared" si="20"/>
        <v>0</v>
      </c>
      <c r="L345" s="489">
        <f t="shared" si="21"/>
        <v>0</v>
      </c>
      <c r="M345" s="477"/>
      <c r="N345" s="124"/>
      <c r="O345" s="124"/>
      <c r="P345" s="477"/>
      <c r="Q345" s="124"/>
      <c r="R345" s="124"/>
    </row>
    <row r="346" spans="2:18" x14ac:dyDescent="0.25">
      <c r="B346" s="122">
        <v>12</v>
      </c>
      <c r="C346" s="965"/>
      <c r="D346" s="965"/>
      <c r="E346" s="965"/>
      <c r="F346" s="965"/>
      <c r="G346" s="965"/>
      <c r="H346" s="966"/>
      <c r="I346" s="488"/>
      <c r="J346" s="476"/>
      <c r="K346" s="420">
        <f t="shared" si="20"/>
        <v>0</v>
      </c>
      <c r="L346" s="489">
        <f t="shared" si="21"/>
        <v>0</v>
      </c>
      <c r="M346" s="477"/>
      <c r="N346" s="124"/>
      <c r="O346" s="124"/>
      <c r="P346" s="477"/>
      <c r="Q346" s="124"/>
      <c r="R346" s="124"/>
    </row>
    <row r="347" spans="2:18" x14ac:dyDescent="0.25">
      <c r="B347" s="122">
        <v>13</v>
      </c>
      <c r="C347" s="965"/>
      <c r="D347" s="965"/>
      <c r="E347" s="965"/>
      <c r="F347" s="965"/>
      <c r="G347" s="965"/>
      <c r="H347" s="966"/>
      <c r="I347" s="488"/>
      <c r="J347" s="476"/>
      <c r="K347" s="420">
        <f t="shared" si="20"/>
        <v>0</v>
      </c>
      <c r="L347" s="489">
        <f t="shared" si="21"/>
        <v>0</v>
      </c>
      <c r="M347" s="477"/>
      <c r="N347" s="124"/>
      <c r="O347" s="124"/>
      <c r="P347" s="477"/>
      <c r="Q347" s="124"/>
      <c r="R347" s="124"/>
    </row>
    <row r="348" spans="2:18" x14ac:dyDescent="0.25">
      <c r="B348" s="122">
        <v>14</v>
      </c>
      <c r="C348" s="965"/>
      <c r="D348" s="965"/>
      <c r="E348" s="965"/>
      <c r="F348" s="965"/>
      <c r="G348" s="965"/>
      <c r="H348" s="966"/>
      <c r="I348" s="488"/>
      <c r="J348" s="476"/>
      <c r="K348" s="420">
        <f t="shared" si="20"/>
        <v>0</v>
      </c>
      <c r="L348" s="489">
        <f t="shared" si="21"/>
        <v>0</v>
      </c>
      <c r="M348" s="477"/>
      <c r="N348" s="124"/>
      <c r="O348" s="124"/>
      <c r="P348" s="477"/>
      <c r="Q348" s="124"/>
      <c r="R348" s="124"/>
    </row>
    <row r="349" spans="2:18" x14ac:dyDescent="0.25">
      <c r="B349" s="122">
        <v>15</v>
      </c>
      <c r="C349" s="965"/>
      <c r="D349" s="965"/>
      <c r="E349" s="965"/>
      <c r="F349" s="965"/>
      <c r="G349" s="965"/>
      <c r="H349" s="966"/>
      <c r="I349" s="488"/>
      <c r="J349" s="476"/>
      <c r="K349" s="420">
        <f t="shared" si="20"/>
        <v>0</v>
      </c>
      <c r="L349" s="489">
        <f t="shared" si="21"/>
        <v>0</v>
      </c>
      <c r="M349" s="477"/>
      <c r="N349" s="124"/>
      <c r="O349" s="124"/>
      <c r="P349" s="477"/>
      <c r="Q349" s="124"/>
      <c r="R349" s="124"/>
    </row>
    <row r="350" spans="2:18" x14ac:dyDescent="0.25">
      <c r="B350" s="122">
        <v>16</v>
      </c>
      <c r="C350" s="965"/>
      <c r="D350" s="965"/>
      <c r="E350" s="965"/>
      <c r="F350" s="965"/>
      <c r="G350" s="965"/>
      <c r="H350" s="966"/>
      <c r="I350" s="488"/>
      <c r="J350" s="476"/>
      <c r="K350" s="420">
        <f t="shared" si="20"/>
        <v>0</v>
      </c>
      <c r="L350" s="489">
        <f t="shared" si="21"/>
        <v>0</v>
      </c>
      <c r="M350" s="477"/>
      <c r="N350" s="124"/>
      <c r="O350" s="124"/>
      <c r="P350" s="477"/>
      <c r="Q350" s="124"/>
      <c r="R350" s="124"/>
    </row>
    <row r="351" spans="2:18" x14ac:dyDescent="0.25">
      <c r="B351" s="122">
        <v>17</v>
      </c>
      <c r="C351" s="965"/>
      <c r="D351" s="965"/>
      <c r="E351" s="965"/>
      <c r="F351" s="965"/>
      <c r="G351" s="965"/>
      <c r="H351" s="966"/>
      <c r="I351" s="488"/>
      <c r="J351" s="476"/>
      <c r="K351" s="420">
        <f t="shared" si="20"/>
        <v>0</v>
      </c>
      <c r="L351" s="489">
        <f t="shared" si="21"/>
        <v>0</v>
      </c>
      <c r="M351" s="477"/>
      <c r="N351" s="124"/>
      <c r="O351" s="124"/>
      <c r="P351" s="477"/>
      <c r="Q351" s="124"/>
      <c r="R351" s="124"/>
    </row>
    <row r="352" spans="2:18" x14ac:dyDescent="0.25">
      <c r="B352" s="122">
        <v>18</v>
      </c>
      <c r="C352" s="965"/>
      <c r="D352" s="965"/>
      <c r="E352" s="965"/>
      <c r="F352" s="965"/>
      <c r="G352" s="965"/>
      <c r="H352" s="966"/>
      <c r="I352" s="488"/>
      <c r="J352" s="476"/>
      <c r="K352" s="420">
        <f t="shared" si="20"/>
        <v>0</v>
      </c>
      <c r="L352" s="489">
        <f t="shared" si="21"/>
        <v>0</v>
      </c>
      <c r="M352" s="477"/>
      <c r="N352" s="124"/>
      <c r="O352" s="124"/>
      <c r="P352" s="477"/>
      <c r="Q352" s="124"/>
      <c r="R352" s="124"/>
    </row>
    <row r="353" spans="2:18" x14ac:dyDescent="0.25">
      <c r="B353" s="122">
        <v>19</v>
      </c>
      <c r="C353" s="965"/>
      <c r="D353" s="965"/>
      <c r="E353" s="965"/>
      <c r="F353" s="965"/>
      <c r="G353" s="965"/>
      <c r="H353" s="966"/>
      <c r="I353" s="488"/>
      <c r="J353" s="476"/>
      <c r="K353" s="420">
        <f t="shared" si="20"/>
        <v>0</v>
      </c>
      <c r="L353" s="489">
        <f t="shared" si="21"/>
        <v>0</v>
      </c>
      <c r="M353" s="477"/>
      <c r="N353" s="124"/>
      <c r="O353" s="124"/>
      <c r="P353" s="477"/>
      <c r="Q353" s="124"/>
      <c r="R353" s="124"/>
    </row>
    <row r="354" spans="2:18" x14ac:dyDescent="0.25">
      <c r="B354" s="122">
        <v>20</v>
      </c>
      <c r="C354" s="965"/>
      <c r="D354" s="965"/>
      <c r="E354" s="965"/>
      <c r="F354" s="965"/>
      <c r="G354" s="965"/>
      <c r="H354" s="966"/>
      <c r="I354" s="488"/>
      <c r="J354" s="476"/>
      <c r="K354" s="420">
        <f t="shared" si="20"/>
        <v>0</v>
      </c>
      <c r="L354" s="489">
        <f t="shared" si="21"/>
        <v>0</v>
      </c>
      <c r="M354" s="477"/>
      <c r="N354" s="124"/>
      <c r="O354" s="124"/>
      <c r="P354" s="477"/>
      <c r="Q354" s="124"/>
      <c r="R354" s="124"/>
    </row>
    <row r="355" spans="2:18" x14ac:dyDescent="0.25">
      <c r="B355" s="998" t="s">
        <v>242</v>
      </c>
      <c r="C355" s="998"/>
      <c r="D355" s="998"/>
      <c r="E355" s="998"/>
      <c r="F355" s="998"/>
      <c r="G355" s="998"/>
      <c r="H355" s="998"/>
      <c r="I355" s="998"/>
      <c r="J355" s="998"/>
      <c r="K355" s="998"/>
      <c r="L355" s="998"/>
      <c r="M355" s="484" t="s">
        <v>915</v>
      </c>
      <c r="N355" s="484" t="s">
        <v>924</v>
      </c>
      <c r="O355" s="484" t="s">
        <v>925</v>
      </c>
      <c r="P355" s="484" t="s">
        <v>941</v>
      </c>
      <c r="Q355" s="484" t="s">
        <v>942</v>
      </c>
      <c r="R355" s="484" t="s">
        <v>943</v>
      </c>
    </row>
    <row r="356" spans="2:18" x14ac:dyDescent="0.25">
      <c r="B356" s="969" t="s">
        <v>234</v>
      </c>
      <c r="C356" s="970"/>
      <c r="D356" s="970"/>
      <c r="E356" s="970"/>
      <c r="F356" s="970"/>
      <c r="G356" s="970"/>
      <c r="H356" s="971"/>
      <c r="I356" s="119" t="s">
        <v>235</v>
      </c>
      <c r="J356" s="120" t="s">
        <v>236</v>
      </c>
      <c r="K356" s="120" t="s">
        <v>237</v>
      </c>
      <c r="L356" s="120" t="s">
        <v>914</v>
      </c>
      <c r="M356" s="309" t="s">
        <v>238</v>
      </c>
      <c r="N356" s="309" t="s">
        <v>238</v>
      </c>
      <c r="O356" s="309" t="s">
        <v>238</v>
      </c>
      <c r="P356" s="309" t="s">
        <v>238</v>
      </c>
      <c r="Q356" s="309" t="s">
        <v>238</v>
      </c>
      <c r="R356" s="309" t="s">
        <v>238</v>
      </c>
    </row>
    <row r="357" spans="2:18" x14ac:dyDescent="0.25">
      <c r="B357" s="122">
        <v>1</v>
      </c>
      <c r="C357" s="965"/>
      <c r="D357" s="965"/>
      <c r="E357" s="965"/>
      <c r="F357" s="965"/>
      <c r="G357" s="965"/>
      <c r="H357" s="966"/>
      <c r="I357" s="488"/>
      <c r="J357" s="476"/>
      <c r="K357" s="420">
        <f t="shared" ref="K357:K376" si="22">IF(OR(I357=0,J357=0),0,IF((((($L$4^2*I357^2)/$F$5^2)*J357)/((($L$4^2*I357^2)/$F$5^2)+J357))&lt;(($L$4^2*I357^2)/$F$5^2),ROUND((((($L$4^2*I357^2)/$F$5^2)*J357)/((($L$4^2*I357^2)/$F$5^2)+J357)),0),ROUND((($L$4^2*I357^2)/$F$5^2),0)))</f>
        <v>0</v>
      </c>
      <c r="L357" s="489">
        <f t="shared" ref="L357:L376" si="23">IFERROR(SMALL(M357:R357,1),0)</f>
        <v>0</v>
      </c>
      <c r="M357" s="477"/>
      <c r="N357" s="124"/>
      <c r="O357" s="124"/>
      <c r="P357" s="477"/>
      <c r="Q357" s="124"/>
      <c r="R357" s="124"/>
    </row>
    <row r="358" spans="2:18" x14ac:dyDescent="0.25">
      <c r="B358" s="122">
        <v>2</v>
      </c>
      <c r="C358" s="965"/>
      <c r="D358" s="965"/>
      <c r="E358" s="965"/>
      <c r="F358" s="965"/>
      <c r="G358" s="965"/>
      <c r="H358" s="966"/>
      <c r="I358" s="488"/>
      <c r="J358" s="476"/>
      <c r="K358" s="420">
        <f t="shared" si="22"/>
        <v>0</v>
      </c>
      <c r="L358" s="489">
        <f t="shared" si="23"/>
        <v>0</v>
      </c>
      <c r="M358" s="477"/>
      <c r="N358" s="124"/>
      <c r="O358" s="124"/>
      <c r="P358" s="477"/>
      <c r="Q358" s="124"/>
      <c r="R358" s="124"/>
    </row>
    <row r="359" spans="2:18" x14ac:dyDescent="0.25">
      <c r="B359" s="122">
        <v>3</v>
      </c>
      <c r="C359" s="965"/>
      <c r="D359" s="965"/>
      <c r="E359" s="965"/>
      <c r="F359" s="965"/>
      <c r="G359" s="965"/>
      <c r="H359" s="966"/>
      <c r="I359" s="488"/>
      <c r="J359" s="476"/>
      <c r="K359" s="420">
        <f t="shared" si="22"/>
        <v>0</v>
      </c>
      <c r="L359" s="489">
        <f t="shared" si="23"/>
        <v>0</v>
      </c>
      <c r="M359" s="477"/>
      <c r="N359" s="124"/>
      <c r="O359" s="124"/>
      <c r="P359" s="477"/>
      <c r="Q359" s="124"/>
      <c r="R359" s="124"/>
    </row>
    <row r="360" spans="2:18" x14ac:dyDescent="0.25">
      <c r="B360" s="122">
        <v>4</v>
      </c>
      <c r="C360" s="965"/>
      <c r="D360" s="965"/>
      <c r="E360" s="965"/>
      <c r="F360" s="965"/>
      <c r="G360" s="965"/>
      <c r="H360" s="966"/>
      <c r="I360" s="488"/>
      <c r="J360" s="476"/>
      <c r="K360" s="420">
        <f t="shared" si="22"/>
        <v>0</v>
      </c>
      <c r="L360" s="489">
        <f t="shared" si="23"/>
        <v>0</v>
      </c>
      <c r="M360" s="477"/>
      <c r="N360" s="124"/>
      <c r="O360" s="124"/>
      <c r="P360" s="477"/>
      <c r="Q360" s="124"/>
      <c r="R360" s="124"/>
    </row>
    <row r="361" spans="2:18" x14ac:dyDescent="0.25">
      <c r="B361" s="122">
        <v>5</v>
      </c>
      <c r="C361" s="965"/>
      <c r="D361" s="965"/>
      <c r="E361" s="965"/>
      <c r="F361" s="965"/>
      <c r="G361" s="965"/>
      <c r="H361" s="966"/>
      <c r="I361" s="488"/>
      <c r="J361" s="476"/>
      <c r="K361" s="420">
        <f t="shared" si="22"/>
        <v>0</v>
      </c>
      <c r="L361" s="489">
        <f t="shared" si="23"/>
        <v>0</v>
      </c>
      <c r="M361" s="477"/>
      <c r="N361" s="124"/>
      <c r="O361" s="124"/>
      <c r="P361" s="477"/>
      <c r="Q361" s="124"/>
      <c r="R361" s="124"/>
    </row>
    <row r="362" spans="2:18" x14ac:dyDescent="0.25">
      <c r="B362" s="122">
        <v>6</v>
      </c>
      <c r="C362" s="965"/>
      <c r="D362" s="965"/>
      <c r="E362" s="965"/>
      <c r="F362" s="965"/>
      <c r="G362" s="965"/>
      <c r="H362" s="966"/>
      <c r="I362" s="488"/>
      <c r="J362" s="476"/>
      <c r="K362" s="420">
        <f t="shared" si="22"/>
        <v>0</v>
      </c>
      <c r="L362" s="489">
        <f t="shared" si="23"/>
        <v>0</v>
      </c>
      <c r="M362" s="477"/>
      <c r="N362" s="124"/>
      <c r="O362" s="124"/>
      <c r="P362" s="477"/>
      <c r="Q362" s="124"/>
      <c r="R362" s="124"/>
    </row>
    <row r="363" spans="2:18" x14ac:dyDescent="0.25">
      <c r="B363" s="122">
        <v>7</v>
      </c>
      <c r="C363" s="965"/>
      <c r="D363" s="965"/>
      <c r="E363" s="965"/>
      <c r="F363" s="965"/>
      <c r="G363" s="965"/>
      <c r="H363" s="966"/>
      <c r="I363" s="488"/>
      <c r="J363" s="476"/>
      <c r="K363" s="420">
        <f t="shared" si="22"/>
        <v>0</v>
      </c>
      <c r="L363" s="489">
        <f t="shared" si="23"/>
        <v>0</v>
      </c>
      <c r="M363" s="477"/>
      <c r="N363" s="124"/>
      <c r="O363" s="124"/>
      <c r="P363" s="477"/>
      <c r="Q363" s="124"/>
      <c r="R363" s="124"/>
    </row>
    <row r="364" spans="2:18" x14ac:dyDescent="0.25">
      <c r="B364" s="122">
        <v>8</v>
      </c>
      <c r="C364" s="965"/>
      <c r="D364" s="965"/>
      <c r="E364" s="965"/>
      <c r="F364" s="965"/>
      <c r="G364" s="965"/>
      <c r="H364" s="966"/>
      <c r="I364" s="488"/>
      <c r="J364" s="476"/>
      <c r="K364" s="420">
        <f t="shared" si="22"/>
        <v>0</v>
      </c>
      <c r="L364" s="489">
        <f t="shared" si="23"/>
        <v>0</v>
      </c>
      <c r="M364" s="477"/>
      <c r="N364" s="124"/>
      <c r="O364" s="124"/>
      <c r="P364" s="477"/>
      <c r="Q364" s="124"/>
      <c r="R364" s="124"/>
    </row>
    <row r="365" spans="2:18" x14ac:dyDescent="0.25">
      <c r="B365" s="122">
        <v>9</v>
      </c>
      <c r="C365" s="965"/>
      <c r="D365" s="965"/>
      <c r="E365" s="965"/>
      <c r="F365" s="965"/>
      <c r="G365" s="965"/>
      <c r="H365" s="966"/>
      <c r="I365" s="488"/>
      <c r="J365" s="476"/>
      <c r="K365" s="420">
        <f t="shared" si="22"/>
        <v>0</v>
      </c>
      <c r="L365" s="489">
        <f t="shared" si="23"/>
        <v>0</v>
      </c>
      <c r="M365" s="477"/>
      <c r="N365" s="124"/>
      <c r="O365" s="124"/>
      <c r="P365" s="477"/>
      <c r="Q365" s="124"/>
      <c r="R365" s="124"/>
    </row>
    <row r="366" spans="2:18" x14ac:dyDescent="0.25">
      <c r="B366" s="122">
        <v>10</v>
      </c>
      <c r="C366" s="965"/>
      <c r="D366" s="965"/>
      <c r="E366" s="965"/>
      <c r="F366" s="965"/>
      <c r="G366" s="965"/>
      <c r="H366" s="966"/>
      <c r="I366" s="488"/>
      <c r="J366" s="476"/>
      <c r="K366" s="420">
        <f t="shared" si="22"/>
        <v>0</v>
      </c>
      <c r="L366" s="489">
        <f t="shared" si="23"/>
        <v>0</v>
      </c>
      <c r="M366" s="477"/>
      <c r="N366" s="124"/>
      <c r="O366" s="124"/>
      <c r="P366" s="477"/>
      <c r="Q366" s="124"/>
      <c r="R366" s="124"/>
    </row>
    <row r="367" spans="2:18" x14ac:dyDescent="0.25">
      <c r="B367" s="122">
        <v>11</v>
      </c>
      <c r="C367" s="965"/>
      <c r="D367" s="965"/>
      <c r="E367" s="965"/>
      <c r="F367" s="965"/>
      <c r="G367" s="965"/>
      <c r="H367" s="966"/>
      <c r="I367" s="488"/>
      <c r="J367" s="476"/>
      <c r="K367" s="420">
        <f t="shared" si="22"/>
        <v>0</v>
      </c>
      <c r="L367" s="489">
        <f t="shared" si="23"/>
        <v>0</v>
      </c>
      <c r="M367" s="477"/>
      <c r="N367" s="124"/>
      <c r="O367" s="124"/>
      <c r="P367" s="477"/>
      <c r="Q367" s="124"/>
      <c r="R367" s="124"/>
    </row>
    <row r="368" spans="2:18" x14ac:dyDescent="0.25">
      <c r="B368" s="122">
        <v>12</v>
      </c>
      <c r="C368" s="965"/>
      <c r="D368" s="965"/>
      <c r="E368" s="965"/>
      <c r="F368" s="965"/>
      <c r="G368" s="965"/>
      <c r="H368" s="966"/>
      <c r="I368" s="488"/>
      <c r="J368" s="476"/>
      <c r="K368" s="420">
        <f t="shared" si="22"/>
        <v>0</v>
      </c>
      <c r="L368" s="489">
        <f t="shared" si="23"/>
        <v>0</v>
      </c>
      <c r="M368" s="477"/>
      <c r="N368" s="124"/>
      <c r="O368" s="124"/>
      <c r="P368" s="477"/>
      <c r="Q368" s="124"/>
      <c r="R368" s="124"/>
    </row>
    <row r="369" spans="2:18" x14ac:dyDescent="0.25">
      <c r="B369" s="122">
        <v>13</v>
      </c>
      <c r="C369" s="965"/>
      <c r="D369" s="965"/>
      <c r="E369" s="965"/>
      <c r="F369" s="965"/>
      <c r="G369" s="965"/>
      <c r="H369" s="966"/>
      <c r="I369" s="488"/>
      <c r="J369" s="476"/>
      <c r="K369" s="420">
        <f t="shared" si="22"/>
        <v>0</v>
      </c>
      <c r="L369" s="489">
        <f t="shared" si="23"/>
        <v>0</v>
      </c>
      <c r="M369" s="477"/>
      <c r="N369" s="124"/>
      <c r="O369" s="124"/>
      <c r="P369" s="477"/>
      <c r="Q369" s="124"/>
      <c r="R369" s="124"/>
    </row>
    <row r="370" spans="2:18" x14ac:dyDescent="0.25">
      <c r="B370" s="122">
        <v>14</v>
      </c>
      <c r="C370" s="965"/>
      <c r="D370" s="965"/>
      <c r="E370" s="965"/>
      <c r="F370" s="965"/>
      <c r="G370" s="965"/>
      <c r="H370" s="966"/>
      <c r="I370" s="488"/>
      <c r="J370" s="476"/>
      <c r="K370" s="420">
        <f t="shared" si="22"/>
        <v>0</v>
      </c>
      <c r="L370" s="489">
        <f t="shared" si="23"/>
        <v>0</v>
      </c>
      <c r="M370" s="477"/>
      <c r="N370" s="124"/>
      <c r="O370" s="124"/>
      <c r="P370" s="477"/>
      <c r="Q370" s="124"/>
      <c r="R370" s="124"/>
    </row>
    <row r="371" spans="2:18" x14ac:dyDescent="0.25">
      <c r="B371" s="122">
        <v>15</v>
      </c>
      <c r="C371" s="965"/>
      <c r="D371" s="965"/>
      <c r="E371" s="965"/>
      <c r="F371" s="965"/>
      <c r="G371" s="965"/>
      <c r="H371" s="966"/>
      <c r="I371" s="488"/>
      <c r="J371" s="476"/>
      <c r="K371" s="420">
        <f t="shared" si="22"/>
        <v>0</v>
      </c>
      <c r="L371" s="489">
        <f t="shared" si="23"/>
        <v>0</v>
      </c>
      <c r="M371" s="477"/>
      <c r="N371" s="124"/>
      <c r="O371" s="124"/>
      <c r="P371" s="477"/>
      <c r="Q371" s="124"/>
      <c r="R371" s="124"/>
    </row>
    <row r="372" spans="2:18" x14ac:dyDescent="0.25">
      <c r="B372" s="122">
        <v>16</v>
      </c>
      <c r="C372" s="965"/>
      <c r="D372" s="965"/>
      <c r="E372" s="965"/>
      <c r="F372" s="965"/>
      <c r="G372" s="965"/>
      <c r="H372" s="966"/>
      <c r="I372" s="488"/>
      <c r="J372" s="476"/>
      <c r="K372" s="420">
        <f t="shared" si="22"/>
        <v>0</v>
      </c>
      <c r="L372" s="489">
        <f t="shared" si="23"/>
        <v>0</v>
      </c>
      <c r="M372" s="477"/>
      <c r="N372" s="124"/>
      <c r="O372" s="124"/>
      <c r="P372" s="477"/>
      <c r="Q372" s="124"/>
      <c r="R372" s="124"/>
    </row>
    <row r="373" spans="2:18" x14ac:dyDescent="0.25">
      <c r="B373" s="122">
        <v>17</v>
      </c>
      <c r="C373" s="965"/>
      <c r="D373" s="965"/>
      <c r="E373" s="965"/>
      <c r="F373" s="965"/>
      <c r="G373" s="965"/>
      <c r="H373" s="966"/>
      <c r="I373" s="488"/>
      <c r="J373" s="476"/>
      <c r="K373" s="420">
        <f t="shared" si="22"/>
        <v>0</v>
      </c>
      <c r="L373" s="489">
        <f t="shared" si="23"/>
        <v>0</v>
      </c>
      <c r="M373" s="477"/>
      <c r="N373" s="124"/>
      <c r="O373" s="124"/>
      <c r="P373" s="477"/>
      <c r="Q373" s="124"/>
      <c r="R373" s="124"/>
    </row>
    <row r="374" spans="2:18" x14ac:dyDescent="0.25">
      <c r="B374" s="122">
        <v>18</v>
      </c>
      <c r="C374" s="965"/>
      <c r="D374" s="965"/>
      <c r="E374" s="965"/>
      <c r="F374" s="965"/>
      <c r="G374" s="965"/>
      <c r="H374" s="966"/>
      <c r="I374" s="488"/>
      <c r="J374" s="476"/>
      <c r="K374" s="420">
        <f t="shared" si="22"/>
        <v>0</v>
      </c>
      <c r="L374" s="489">
        <f t="shared" si="23"/>
        <v>0</v>
      </c>
      <c r="M374" s="477"/>
      <c r="N374" s="124"/>
      <c r="O374" s="124"/>
      <c r="P374" s="477"/>
      <c r="Q374" s="124"/>
      <c r="R374" s="124"/>
    </row>
    <row r="375" spans="2:18" x14ac:dyDescent="0.25">
      <c r="B375" s="122">
        <v>19</v>
      </c>
      <c r="C375" s="965"/>
      <c r="D375" s="965"/>
      <c r="E375" s="965"/>
      <c r="F375" s="965"/>
      <c r="G375" s="965"/>
      <c r="H375" s="966"/>
      <c r="I375" s="488"/>
      <c r="J375" s="476"/>
      <c r="K375" s="420">
        <f t="shared" si="22"/>
        <v>0</v>
      </c>
      <c r="L375" s="489">
        <f t="shared" si="23"/>
        <v>0</v>
      </c>
      <c r="M375" s="477"/>
      <c r="N375" s="124"/>
      <c r="O375" s="124"/>
      <c r="P375" s="477"/>
      <c r="Q375" s="124"/>
      <c r="R375" s="124"/>
    </row>
    <row r="376" spans="2:18" x14ac:dyDescent="0.25">
      <c r="B376" s="122">
        <v>20</v>
      </c>
      <c r="C376" s="965"/>
      <c r="D376" s="965"/>
      <c r="E376" s="965"/>
      <c r="F376" s="965"/>
      <c r="G376" s="965"/>
      <c r="H376" s="966"/>
      <c r="I376" s="488"/>
      <c r="J376" s="476"/>
      <c r="K376" s="420">
        <f t="shared" si="22"/>
        <v>0</v>
      </c>
      <c r="L376" s="489">
        <f t="shared" si="23"/>
        <v>0</v>
      </c>
      <c r="M376" s="477"/>
      <c r="N376" s="124"/>
      <c r="O376" s="124"/>
      <c r="P376" s="477"/>
      <c r="Q376" s="124"/>
      <c r="R376" s="124"/>
    </row>
    <row r="377" spans="2:18" x14ac:dyDescent="0.25">
      <c r="B377" s="997" t="s">
        <v>688</v>
      </c>
      <c r="C377" s="997"/>
      <c r="D377" s="997"/>
      <c r="E377" s="997"/>
      <c r="F377" s="997"/>
      <c r="G377" s="997"/>
      <c r="H377" s="997"/>
      <c r="I377" s="997"/>
      <c r="J377" s="997"/>
      <c r="K377" s="997"/>
      <c r="L377" s="997"/>
      <c r="M377" s="466"/>
      <c r="N377" s="466"/>
      <c r="O377" s="467"/>
      <c r="P377" s="466"/>
      <c r="Q377" s="466"/>
      <c r="R377" s="467"/>
    </row>
    <row r="378" spans="2:18" x14ac:dyDescent="0.25">
      <c r="B378" s="998" t="s">
        <v>233</v>
      </c>
      <c r="C378" s="998"/>
      <c r="D378" s="998"/>
      <c r="E378" s="998"/>
      <c r="F378" s="998"/>
      <c r="G378" s="998"/>
      <c r="H378" s="998"/>
      <c r="I378" s="998"/>
      <c r="J378" s="998"/>
      <c r="K378" s="998"/>
      <c r="L378" s="998"/>
      <c r="M378" s="490" t="s">
        <v>915</v>
      </c>
      <c r="N378" s="484" t="s">
        <v>924</v>
      </c>
      <c r="O378" s="484" t="s">
        <v>925</v>
      </c>
      <c r="P378" s="490" t="s">
        <v>941</v>
      </c>
      <c r="Q378" s="484" t="s">
        <v>942</v>
      </c>
      <c r="R378" s="484" t="s">
        <v>943</v>
      </c>
    </row>
    <row r="379" spans="2:18" x14ac:dyDescent="0.25">
      <c r="B379" s="969" t="s">
        <v>234</v>
      </c>
      <c r="C379" s="970"/>
      <c r="D379" s="970"/>
      <c r="E379" s="970"/>
      <c r="F379" s="970"/>
      <c r="G379" s="970"/>
      <c r="H379" s="971"/>
      <c r="I379" s="119" t="s">
        <v>235</v>
      </c>
      <c r="J379" s="120" t="s">
        <v>236</v>
      </c>
      <c r="K379" s="120" t="s">
        <v>237</v>
      </c>
      <c r="L379" s="120" t="s">
        <v>914</v>
      </c>
      <c r="M379" s="309" t="s">
        <v>238</v>
      </c>
      <c r="N379" s="309" t="s">
        <v>238</v>
      </c>
      <c r="O379" s="309" t="s">
        <v>238</v>
      </c>
      <c r="P379" s="309" t="s">
        <v>238</v>
      </c>
      <c r="Q379" s="309" t="s">
        <v>238</v>
      </c>
      <c r="R379" s="309" t="s">
        <v>238</v>
      </c>
    </row>
    <row r="380" spans="2:18" x14ac:dyDescent="0.25">
      <c r="B380" s="122">
        <v>1</v>
      </c>
      <c r="C380" s="965"/>
      <c r="D380" s="965"/>
      <c r="E380" s="965"/>
      <c r="F380" s="965"/>
      <c r="G380" s="965"/>
      <c r="H380" s="966"/>
      <c r="I380" s="488"/>
      <c r="J380" s="476"/>
      <c r="K380" s="420">
        <f t="shared" ref="K380:K399" si="24">IF(OR(I380=0,J380=0),0,IF((((($L$4^2*I380^2)/$F$5^2)*J380)/((($L$4^2*I380^2)/$F$5^2)+J380))&lt;(($L$4^2*I380^2)/$F$5^2),ROUND((((($L$4^2*I380^2)/$F$5^2)*J380)/((($L$4^2*I380^2)/$F$5^2)+J380)),0),ROUND((($L$4^2*I380^2)/$F$5^2),0)))</f>
        <v>0</v>
      </c>
      <c r="L380" s="489">
        <f t="shared" ref="L380:L399" si="25">IFERROR(SMALL(M380:R380,1),0)</f>
        <v>0</v>
      </c>
      <c r="M380" s="477"/>
      <c r="N380" s="124"/>
      <c r="O380" s="124"/>
      <c r="P380" s="477"/>
      <c r="Q380" s="124"/>
      <c r="R380" s="124"/>
    </row>
    <row r="381" spans="2:18" x14ac:dyDescent="0.25">
      <c r="B381" s="122">
        <v>2</v>
      </c>
      <c r="C381" s="965"/>
      <c r="D381" s="965"/>
      <c r="E381" s="965"/>
      <c r="F381" s="965"/>
      <c r="G381" s="965"/>
      <c r="H381" s="966"/>
      <c r="I381" s="488"/>
      <c r="J381" s="476"/>
      <c r="K381" s="420">
        <f t="shared" si="24"/>
        <v>0</v>
      </c>
      <c r="L381" s="489">
        <f t="shared" si="25"/>
        <v>0</v>
      </c>
      <c r="M381" s="477"/>
      <c r="N381" s="124"/>
      <c r="O381" s="124"/>
      <c r="P381" s="477"/>
      <c r="Q381" s="124"/>
      <c r="R381" s="124"/>
    </row>
    <row r="382" spans="2:18" x14ac:dyDescent="0.25">
      <c r="B382" s="122">
        <v>3</v>
      </c>
      <c r="C382" s="965"/>
      <c r="D382" s="965"/>
      <c r="E382" s="965"/>
      <c r="F382" s="965"/>
      <c r="G382" s="965"/>
      <c r="H382" s="966"/>
      <c r="I382" s="488"/>
      <c r="J382" s="476"/>
      <c r="K382" s="420">
        <f t="shared" si="24"/>
        <v>0</v>
      </c>
      <c r="L382" s="489">
        <f t="shared" si="25"/>
        <v>0</v>
      </c>
      <c r="M382" s="477"/>
      <c r="N382" s="124"/>
      <c r="O382" s="124"/>
      <c r="P382" s="477"/>
      <c r="Q382" s="124"/>
      <c r="R382" s="124"/>
    </row>
    <row r="383" spans="2:18" x14ac:dyDescent="0.25">
      <c r="B383" s="122">
        <v>4</v>
      </c>
      <c r="C383" s="965"/>
      <c r="D383" s="965"/>
      <c r="E383" s="965"/>
      <c r="F383" s="965"/>
      <c r="G383" s="965"/>
      <c r="H383" s="966"/>
      <c r="I383" s="488"/>
      <c r="J383" s="476"/>
      <c r="K383" s="420">
        <f t="shared" si="24"/>
        <v>0</v>
      </c>
      <c r="L383" s="489">
        <f t="shared" si="25"/>
        <v>0</v>
      </c>
      <c r="M383" s="477"/>
      <c r="N383" s="124"/>
      <c r="O383" s="124"/>
      <c r="P383" s="477"/>
      <c r="Q383" s="124"/>
      <c r="R383" s="124"/>
    </row>
    <row r="384" spans="2:18" x14ac:dyDescent="0.25">
      <c r="B384" s="122">
        <v>5</v>
      </c>
      <c r="C384" s="965"/>
      <c r="D384" s="965"/>
      <c r="E384" s="965"/>
      <c r="F384" s="965"/>
      <c r="G384" s="965"/>
      <c r="H384" s="966"/>
      <c r="I384" s="488"/>
      <c r="J384" s="476"/>
      <c r="K384" s="420">
        <f t="shared" si="24"/>
        <v>0</v>
      </c>
      <c r="L384" s="489">
        <f t="shared" si="25"/>
        <v>0</v>
      </c>
      <c r="M384" s="477"/>
      <c r="N384" s="124"/>
      <c r="O384" s="124"/>
      <c r="P384" s="477"/>
      <c r="Q384" s="124"/>
      <c r="R384" s="124"/>
    </row>
    <row r="385" spans="2:18" x14ac:dyDescent="0.25">
      <c r="B385" s="122">
        <v>6</v>
      </c>
      <c r="C385" s="965"/>
      <c r="D385" s="965"/>
      <c r="E385" s="965"/>
      <c r="F385" s="965"/>
      <c r="G385" s="965"/>
      <c r="H385" s="966"/>
      <c r="I385" s="488"/>
      <c r="J385" s="476"/>
      <c r="K385" s="420">
        <f t="shared" si="24"/>
        <v>0</v>
      </c>
      <c r="L385" s="489">
        <f t="shared" si="25"/>
        <v>0</v>
      </c>
      <c r="M385" s="477"/>
      <c r="N385" s="124"/>
      <c r="O385" s="124"/>
      <c r="P385" s="477"/>
      <c r="Q385" s="124"/>
      <c r="R385" s="124"/>
    </row>
    <row r="386" spans="2:18" x14ac:dyDescent="0.25">
      <c r="B386" s="122">
        <v>7</v>
      </c>
      <c r="C386" s="965"/>
      <c r="D386" s="965"/>
      <c r="E386" s="965"/>
      <c r="F386" s="965"/>
      <c r="G386" s="965"/>
      <c r="H386" s="966"/>
      <c r="I386" s="488"/>
      <c r="J386" s="476"/>
      <c r="K386" s="420">
        <f t="shared" si="24"/>
        <v>0</v>
      </c>
      <c r="L386" s="489">
        <f t="shared" si="25"/>
        <v>0</v>
      </c>
      <c r="M386" s="477"/>
      <c r="N386" s="124"/>
      <c r="O386" s="124"/>
      <c r="P386" s="477"/>
      <c r="Q386" s="124"/>
      <c r="R386" s="124"/>
    </row>
    <row r="387" spans="2:18" x14ac:dyDescent="0.25">
      <c r="B387" s="122">
        <v>8</v>
      </c>
      <c r="C387" s="965"/>
      <c r="D387" s="965"/>
      <c r="E387" s="965"/>
      <c r="F387" s="965"/>
      <c r="G387" s="965"/>
      <c r="H387" s="966"/>
      <c r="I387" s="488"/>
      <c r="J387" s="476"/>
      <c r="K387" s="420">
        <f t="shared" si="24"/>
        <v>0</v>
      </c>
      <c r="L387" s="489">
        <f t="shared" si="25"/>
        <v>0</v>
      </c>
      <c r="M387" s="477"/>
      <c r="N387" s="124"/>
      <c r="O387" s="124"/>
      <c r="P387" s="477"/>
      <c r="Q387" s="124"/>
      <c r="R387" s="124"/>
    </row>
    <row r="388" spans="2:18" x14ac:dyDescent="0.25">
      <c r="B388" s="122">
        <v>9</v>
      </c>
      <c r="C388" s="965"/>
      <c r="D388" s="965"/>
      <c r="E388" s="965"/>
      <c r="F388" s="965"/>
      <c r="G388" s="965"/>
      <c r="H388" s="966"/>
      <c r="I388" s="488"/>
      <c r="J388" s="476"/>
      <c r="K388" s="420">
        <f t="shared" si="24"/>
        <v>0</v>
      </c>
      <c r="L388" s="489">
        <f t="shared" si="25"/>
        <v>0</v>
      </c>
      <c r="M388" s="477"/>
      <c r="N388" s="124"/>
      <c r="O388" s="124"/>
      <c r="P388" s="477"/>
      <c r="Q388" s="124"/>
      <c r="R388" s="124"/>
    </row>
    <row r="389" spans="2:18" x14ac:dyDescent="0.25">
      <c r="B389" s="122">
        <v>10</v>
      </c>
      <c r="C389" s="965"/>
      <c r="D389" s="965"/>
      <c r="E389" s="965"/>
      <c r="F389" s="965"/>
      <c r="G389" s="965"/>
      <c r="H389" s="966"/>
      <c r="I389" s="488"/>
      <c r="J389" s="476"/>
      <c r="K389" s="420">
        <f t="shared" si="24"/>
        <v>0</v>
      </c>
      <c r="L389" s="489">
        <f t="shared" si="25"/>
        <v>0</v>
      </c>
      <c r="M389" s="477"/>
      <c r="N389" s="124"/>
      <c r="O389" s="124"/>
      <c r="P389" s="477"/>
      <c r="Q389" s="124"/>
      <c r="R389" s="124"/>
    </row>
    <row r="390" spans="2:18" x14ac:dyDescent="0.25">
      <c r="B390" s="122">
        <v>11</v>
      </c>
      <c r="C390" s="965"/>
      <c r="D390" s="965"/>
      <c r="E390" s="965"/>
      <c r="F390" s="965"/>
      <c r="G390" s="965"/>
      <c r="H390" s="966"/>
      <c r="I390" s="488"/>
      <c r="J390" s="476"/>
      <c r="K390" s="420">
        <f t="shared" si="24"/>
        <v>0</v>
      </c>
      <c r="L390" s="489">
        <f t="shared" si="25"/>
        <v>0</v>
      </c>
      <c r="M390" s="477"/>
      <c r="N390" s="124"/>
      <c r="O390" s="124"/>
      <c r="P390" s="477"/>
      <c r="Q390" s="124"/>
      <c r="R390" s="124"/>
    </row>
    <row r="391" spans="2:18" x14ac:dyDescent="0.25">
      <c r="B391" s="122">
        <v>12</v>
      </c>
      <c r="C391" s="965"/>
      <c r="D391" s="965"/>
      <c r="E391" s="965"/>
      <c r="F391" s="965"/>
      <c r="G391" s="965"/>
      <c r="H391" s="966"/>
      <c r="I391" s="488"/>
      <c r="J391" s="476"/>
      <c r="K391" s="420">
        <f t="shared" si="24"/>
        <v>0</v>
      </c>
      <c r="L391" s="489">
        <f t="shared" si="25"/>
        <v>0</v>
      </c>
      <c r="M391" s="477"/>
      <c r="N391" s="124"/>
      <c r="O391" s="124"/>
      <c r="P391" s="477"/>
      <c r="Q391" s="124"/>
      <c r="R391" s="124"/>
    </row>
    <row r="392" spans="2:18" x14ac:dyDescent="0.25">
      <c r="B392" s="122">
        <v>13</v>
      </c>
      <c r="C392" s="965"/>
      <c r="D392" s="965"/>
      <c r="E392" s="965"/>
      <c r="F392" s="965"/>
      <c r="G392" s="965"/>
      <c r="H392" s="966"/>
      <c r="I392" s="488"/>
      <c r="J392" s="476"/>
      <c r="K392" s="420">
        <f t="shared" si="24"/>
        <v>0</v>
      </c>
      <c r="L392" s="489">
        <f t="shared" si="25"/>
        <v>0</v>
      </c>
      <c r="M392" s="477"/>
      <c r="N392" s="124"/>
      <c r="O392" s="124"/>
      <c r="P392" s="477"/>
      <c r="Q392" s="124"/>
      <c r="R392" s="124"/>
    </row>
    <row r="393" spans="2:18" x14ac:dyDescent="0.25">
      <c r="B393" s="122">
        <v>14</v>
      </c>
      <c r="C393" s="965"/>
      <c r="D393" s="965"/>
      <c r="E393" s="965"/>
      <c r="F393" s="965"/>
      <c r="G393" s="965"/>
      <c r="H393" s="966"/>
      <c r="I393" s="488"/>
      <c r="J393" s="476"/>
      <c r="K393" s="420">
        <f t="shared" si="24"/>
        <v>0</v>
      </c>
      <c r="L393" s="489">
        <f t="shared" si="25"/>
        <v>0</v>
      </c>
      <c r="M393" s="477"/>
      <c r="N393" s="124"/>
      <c r="O393" s="124"/>
      <c r="P393" s="477"/>
      <c r="Q393" s="124"/>
      <c r="R393" s="124"/>
    </row>
    <row r="394" spans="2:18" x14ac:dyDescent="0.25">
      <c r="B394" s="122">
        <v>15</v>
      </c>
      <c r="C394" s="965"/>
      <c r="D394" s="965"/>
      <c r="E394" s="965"/>
      <c r="F394" s="965"/>
      <c r="G394" s="965"/>
      <c r="H394" s="966"/>
      <c r="I394" s="488"/>
      <c r="J394" s="476"/>
      <c r="K394" s="420">
        <f t="shared" si="24"/>
        <v>0</v>
      </c>
      <c r="L394" s="489">
        <f t="shared" si="25"/>
        <v>0</v>
      </c>
      <c r="M394" s="477"/>
      <c r="N394" s="124"/>
      <c r="O394" s="124"/>
      <c r="P394" s="477"/>
      <c r="Q394" s="124"/>
      <c r="R394" s="124"/>
    </row>
    <row r="395" spans="2:18" x14ac:dyDescent="0.25">
      <c r="B395" s="122">
        <v>16</v>
      </c>
      <c r="C395" s="965"/>
      <c r="D395" s="965"/>
      <c r="E395" s="965"/>
      <c r="F395" s="965"/>
      <c r="G395" s="965"/>
      <c r="H395" s="966"/>
      <c r="I395" s="488"/>
      <c r="J395" s="476"/>
      <c r="K395" s="420">
        <f t="shared" si="24"/>
        <v>0</v>
      </c>
      <c r="L395" s="489">
        <f t="shared" si="25"/>
        <v>0</v>
      </c>
      <c r="M395" s="477"/>
      <c r="N395" s="124"/>
      <c r="O395" s="124"/>
      <c r="P395" s="477"/>
      <c r="Q395" s="124"/>
      <c r="R395" s="124"/>
    </row>
    <row r="396" spans="2:18" x14ac:dyDescent="0.25">
      <c r="B396" s="122">
        <v>17</v>
      </c>
      <c r="C396" s="965"/>
      <c r="D396" s="965"/>
      <c r="E396" s="965"/>
      <c r="F396" s="965"/>
      <c r="G396" s="965"/>
      <c r="H396" s="966"/>
      <c r="I396" s="488"/>
      <c r="J396" s="476"/>
      <c r="K396" s="420">
        <f t="shared" si="24"/>
        <v>0</v>
      </c>
      <c r="L396" s="489">
        <f t="shared" si="25"/>
        <v>0</v>
      </c>
      <c r="M396" s="477"/>
      <c r="N396" s="124"/>
      <c r="O396" s="124"/>
      <c r="P396" s="477"/>
      <c r="Q396" s="124"/>
      <c r="R396" s="124"/>
    </row>
    <row r="397" spans="2:18" x14ac:dyDescent="0.25">
      <c r="B397" s="122">
        <v>18</v>
      </c>
      <c r="C397" s="965"/>
      <c r="D397" s="965"/>
      <c r="E397" s="965"/>
      <c r="F397" s="965"/>
      <c r="G397" s="965"/>
      <c r="H397" s="966"/>
      <c r="I397" s="488"/>
      <c r="J397" s="476"/>
      <c r="K397" s="420">
        <f t="shared" si="24"/>
        <v>0</v>
      </c>
      <c r="L397" s="489">
        <f t="shared" si="25"/>
        <v>0</v>
      </c>
      <c r="M397" s="477"/>
      <c r="N397" s="124"/>
      <c r="O397" s="124"/>
      <c r="P397" s="477"/>
      <c r="Q397" s="124"/>
      <c r="R397" s="124"/>
    </row>
    <row r="398" spans="2:18" x14ac:dyDescent="0.25">
      <c r="B398" s="122">
        <v>19</v>
      </c>
      <c r="C398" s="965"/>
      <c r="D398" s="965"/>
      <c r="E398" s="965"/>
      <c r="F398" s="965"/>
      <c r="G398" s="965"/>
      <c r="H398" s="966"/>
      <c r="I398" s="488"/>
      <c r="J398" s="476"/>
      <c r="K398" s="420">
        <f t="shared" si="24"/>
        <v>0</v>
      </c>
      <c r="L398" s="489">
        <f t="shared" si="25"/>
        <v>0</v>
      </c>
      <c r="M398" s="477"/>
      <c r="N398" s="124"/>
      <c r="O398" s="124"/>
      <c r="P398" s="477"/>
      <c r="Q398" s="124"/>
      <c r="R398" s="124"/>
    </row>
    <row r="399" spans="2:18" x14ac:dyDescent="0.25">
      <c r="B399" s="122">
        <v>20</v>
      </c>
      <c r="C399" s="965"/>
      <c r="D399" s="965"/>
      <c r="E399" s="965"/>
      <c r="F399" s="965"/>
      <c r="G399" s="965"/>
      <c r="H399" s="966"/>
      <c r="I399" s="488"/>
      <c r="J399" s="476"/>
      <c r="K399" s="420">
        <f t="shared" si="24"/>
        <v>0</v>
      </c>
      <c r="L399" s="489">
        <f t="shared" si="25"/>
        <v>0</v>
      </c>
      <c r="M399" s="477"/>
      <c r="N399" s="124"/>
      <c r="O399" s="124"/>
      <c r="P399" s="477"/>
      <c r="Q399" s="124"/>
      <c r="R399" s="124"/>
    </row>
    <row r="400" spans="2:18" x14ac:dyDescent="0.25">
      <c r="B400" s="998" t="s">
        <v>242</v>
      </c>
      <c r="C400" s="998"/>
      <c r="D400" s="998"/>
      <c r="E400" s="998"/>
      <c r="F400" s="998"/>
      <c r="G400" s="998"/>
      <c r="H400" s="998"/>
      <c r="I400" s="998"/>
      <c r="J400" s="998"/>
      <c r="K400" s="998"/>
      <c r="L400" s="998"/>
      <c r="M400" s="493" t="s">
        <v>915</v>
      </c>
      <c r="N400" s="493" t="s">
        <v>924</v>
      </c>
      <c r="O400" s="493" t="s">
        <v>925</v>
      </c>
      <c r="P400" s="493" t="s">
        <v>941</v>
      </c>
      <c r="Q400" s="493" t="s">
        <v>942</v>
      </c>
      <c r="R400" s="493" t="s">
        <v>943</v>
      </c>
    </row>
    <row r="401" spans="2:18" x14ac:dyDescent="0.25">
      <c r="B401" s="969" t="s">
        <v>234</v>
      </c>
      <c r="C401" s="970"/>
      <c r="D401" s="970"/>
      <c r="E401" s="970"/>
      <c r="F401" s="970"/>
      <c r="G401" s="970"/>
      <c r="H401" s="971"/>
      <c r="I401" s="119" t="s">
        <v>235</v>
      </c>
      <c r="J401" s="120" t="s">
        <v>236</v>
      </c>
      <c r="K401" s="120" t="s">
        <v>237</v>
      </c>
      <c r="L401" s="120" t="s">
        <v>914</v>
      </c>
      <c r="M401" s="472" t="s">
        <v>238</v>
      </c>
      <c r="N401" s="472" t="s">
        <v>238</v>
      </c>
      <c r="O401" s="472" t="s">
        <v>238</v>
      </c>
      <c r="P401" s="472" t="s">
        <v>238</v>
      </c>
      <c r="Q401" s="472" t="s">
        <v>238</v>
      </c>
      <c r="R401" s="472" t="s">
        <v>238</v>
      </c>
    </row>
    <row r="402" spans="2:18" x14ac:dyDescent="0.25">
      <c r="B402" s="122">
        <v>1</v>
      </c>
      <c r="C402" s="965"/>
      <c r="D402" s="965"/>
      <c r="E402" s="965"/>
      <c r="F402" s="965"/>
      <c r="G402" s="965"/>
      <c r="H402" s="966"/>
      <c r="I402" s="488"/>
      <c r="J402" s="476"/>
      <c r="K402" s="420">
        <f t="shared" ref="K402:K421" si="26">IF(OR(I402=0,J402=0),0,IF((((($L$4^2*I402^2)/$F$5^2)*J402)/((($L$4^2*I402^2)/$F$5^2)+J402))&lt;(($L$4^2*I402^2)/$F$5^2),ROUND((((($L$4^2*I402^2)/$F$5^2)*J402)/((($L$4^2*I402^2)/$F$5^2)+J402)),0),ROUND((($L$4^2*I402^2)/$F$5^2),0)))</f>
        <v>0</v>
      </c>
      <c r="L402" s="489">
        <f t="shared" ref="L402:L421" si="27">IFERROR(SMALL(M402:R402,1),0)</f>
        <v>0</v>
      </c>
      <c r="M402" s="477"/>
      <c r="N402" s="124"/>
      <c r="O402" s="124"/>
      <c r="P402" s="477"/>
      <c r="Q402" s="124"/>
      <c r="R402" s="124"/>
    </row>
    <row r="403" spans="2:18" x14ac:dyDescent="0.25">
      <c r="B403" s="122">
        <v>2</v>
      </c>
      <c r="C403" s="965"/>
      <c r="D403" s="965"/>
      <c r="E403" s="965"/>
      <c r="F403" s="965"/>
      <c r="G403" s="965"/>
      <c r="H403" s="966"/>
      <c r="I403" s="488"/>
      <c r="J403" s="476"/>
      <c r="K403" s="420">
        <f t="shared" si="26"/>
        <v>0</v>
      </c>
      <c r="L403" s="489">
        <f t="shared" si="27"/>
        <v>0</v>
      </c>
      <c r="M403" s="477"/>
      <c r="N403" s="124"/>
      <c r="O403" s="124"/>
      <c r="P403" s="477"/>
      <c r="Q403" s="124"/>
      <c r="R403" s="124"/>
    </row>
    <row r="404" spans="2:18" x14ac:dyDescent="0.25">
      <c r="B404" s="122">
        <v>3</v>
      </c>
      <c r="C404" s="965"/>
      <c r="D404" s="965"/>
      <c r="E404" s="965"/>
      <c r="F404" s="965"/>
      <c r="G404" s="965"/>
      <c r="H404" s="966"/>
      <c r="I404" s="488"/>
      <c r="J404" s="476"/>
      <c r="K404" s="420">
        <f t="shared" si="26"/>
        <v>0</v>
      </c>
      <c r="L404" s="489">
        <f t="shared" si="27"/>
        <v>0</v>
      </c>
      <c r="M404" s="477"/>
      <c r="N404" s="124"/>
      <c r="O404" s="124"/>
      <c r="P404" s="477"/>
      <c r="Q404" s="124"/>
      <c r="R404" s="124"/>
    </row>
    <row r="405" spans="2:18" x14ac:dyDescent="0.25">
      <c r="B405" s="122">
        <v>4</v>
      </c>
      <c r="C405" s="965"/>
      <c r="D405" s="965"/>
      <c r="E405" s="965"/>
      <c r="F405" s="965"/>
      <c r="G405" s="965"/>
      <c r="H405" s="966"/>
      <c r="I405" s="488"/>
      <c r="J405" s="476"/>
      <c r="K405" s="420">
        <f t="shared" si="26"/>
        <v>0</v>
      </c>
      <c r="L405" s="489">
        <f t="shared" si="27"/>
        <v>0</v>
      </c>
      <c r="M405" s="477"/>
      <c r="N405" s="124"/>
      <c r="O405" s="124"/>
      <c r="P405" s="477"/>
      <c r="Q405" s="124"/>
      <c r="R405" s="124"/>
    </row>
    <row r="406" spans="2:18" x14ac:dyDescent="0.25">
      <c r="B406" s="122">
        <v>5</v>
      </c>
      <c r="C406" s="965"/>
      <c r="D406" s="965"/>
      <c r="E406" s="965"/>
      <c r="F406" s="965"/>
      <c r="G406" s="965"/>
      <c r="H406" s="966"/>
      <c r="I406" s="488"/>
      <c r="J406" s="476"/>
      <c r="K406" s="420">
        <f t="shared" si="26"/>
        <v>0</v>
      </c>
      <c r="L406" s="489">
        <f t="shared" si="27"/>
        <v>0</v>
      </c>
      <c r="M406" s="477"/>
      <c r="N406" s="124"/>
      <c r="O406" s="124"/>
      <c r="P406" s="477"/>
      <c r="Q406" s="124"/>
      <c r="R406" s="124"/>
    </row>
    <row r="407" spans="2:18" x14ac:dyDescent="0.25">
      <c r="B407" s="122">
        <v>6</v>
      </c>
      <c r="C407" s="965"/>
      <c r="D407" s="965"/>
      <c r="E407" s="965"/>
      <c r="F407" s="965"/>
      <c r="G407" s="965"/>
      <c r="H407" s="966"/>
      <c r="I407" s="488"/>
      <c r="J407" s="476"/>
      <c r="K407" s="420">
        <f t="shared" si="26"/>
        <v>0</v>
      </c>
      <c r="L407" s="489">
        <f t="shared" si="27"/>
        <v>0</v>
      </c>
      <c r="M407" s="477"/>
      <c r="N407" s="124"/>
      <c r="O407" s="124"/>
      <c r="P407" s="477"/>
      <c r="Q407" s="124"/>
      <c r="R407" s="124"/>
    </row>
    <row r="408" spans="2:18" x14ac:dyDescent="0.25">
      <c r="B408" s="122">
        <v>7</v>
      </c>
      <c r="C408" s="965"/>
      <c r="D408" s="965"/>
      <c r="E408" s="965"/>
      <c r="F408" s="965"/>
      <c r="G408" s="965"/>
      <c r="H408" s="966"/>
      <c r="I408" s="488"/>
      <c r="J408" s="476"/>
      <c r="K408" s="420">
        <f t="shared" si="26"/>
        <v>0</v>
      </c>
      <c r="L408" s="489">
        <f t="shared" si="27"/>
        <v>0</v>
      </c>
      <c r="M408" s="477"/>
      <c r="N408" s="124"/>
      <c r="O408" s="124"/>
      <c r="P408" s="477"/>
      <c r="Q408" s="124"/>
      <c r="R408" s="124"/>
    </row>
    <row r="409" spans="2:18" x14ac:dyDescent="0.25">
      <c r="B409" s="122">
        <v>8</v>
      </c>
      <c r="C409" s="965"/>
      <c r="D409" s="965"/>
      <c r="E409" s="965"/>
      <c r="F409" s="965"/>
      <c r="G409" s="965"/>
      <c r="H409" s="966"/>
      <c r="I409" s="488"/>
      <c r="J409" s="476"/>
      <c r="K409" s="420">
        <f t="shared" si="26"/>
        <v>0</v>
      </c>
      <c r="L409" s="489">
        <f t="shared" si="27"/>
        <v>0</v>
      </c>
      <c r="M409" s="477"/>
      <c r="N409" s="124"/>
      <c r="O409" s="124"/>
      <c r="P409" s="477"/>
      <c r="Q409" s="124"/>
      <c r="R409" s="124"/>
    </row>
    <row r="410" spans="2:18" x14ac:dyDescent="0.25">
      <c r="B410" s="122">
        <v>9</v>
      </c>
      <c r="C410" s="965"/>
      <c r="D410" s="965"/>
      <c r="E410" s="965"/>
      <c r="F410" s="965"/>
      <c r="G410" s="965"/>
      <c r="H410" s="966"/>
      <c r="I410" s="488"/>
      <c r="J410" s="476"/>
      <c r="K410" s="420">
        <f t="shared" si="26"/>
        <v>0</v>
      </c>
      <c r="L410" s="489">
        <f t="shared" si="27"/>
        <v>0</v>
      </c>
      <c r="M410" s="477"/>
      <c r="N410" s="124"/>
      <c r="O410" s="124"/>
      <c r="P410" s="477"/>
      <c r="Q410" s="124"/>
      <c r="R410" s="124"/>
    </row>
    <row r="411" spans="2:18" x14ac:dyDescent="0.25">
      <c r="B411" s="122">
        <v>10</v>
      </c>
      <c r="C411" s="965"/>
      <c r="D411" s="965"/>
      <c r="E411" s="965"/>
      <c r="F411" s="965"/>
      <c r="G411" s="965"/>
      <c r="H411" s="966"/>
      <c r="I411" s="488"/>
      <c r="J411" s="476"/>
      <c r="K411" s="420">
        <f t="shared" si="26"/>
        <v>0</v>
      </c>
      <c r="L411" s="489">
        <f t="shared" si="27"/>
        <v>0</v>
      </c>
      <c r="M411" s="477"/>
      <c r="N411" s="124"/>
      <c r="O411" s="124"/>
      <c r="P411" s="477"/>
      <c r="Q411" s="124"/>
      <c r="R411" s="124"/>
    </row>
    <row r="412" spans="2:18" x14ac:dyDescent="0.25">
      <c r="B412" s="122">
        <v>11</v>
      </c>
      <c r="C412" s="965"/>
      <c r="D412" s="965"/>
      <c r="E412" s="965"/>
      <c r="F412" s="965"/>
      <c r="G412" s="965"/>
      <c r="H412" s="966"/>
      <c r="I412" s="488"/>
      <c r="J412" s="476"/>
      <c r="K412" s="420">
        <f t="shared" si="26"/>
        <v>0</v>
      </c>
      <c r="L412" s="489">
        <f t="shared" si="27"/>
        <v>0</v>
      </c>
      <c r="M412" s="477"/>
      <c r="N412" s="124"/>
      <c r="O412" s="124"/>
      <c r="P412" s="477"/>
      <c r="Q412" s="124"/>
      <c r="R412" s="124"/>
    </row>
    <row r="413" spans="2:18" x14ac:dyDescent="0.25">
      <c r="B413" s="122">
        <v>12</v>
      </c>
      <c r="C413" s="965"/>
      <c r="D413" s="965"/>
      <c r="E413" s="965"/>
      <c r="F413" s="965"/>
      <c r="G413" s="965"/>
      <c r="H413" s="966"/>
      <c r="I413" s="488"/>
      <c r="J413" s="476"/>
      <c r="K413" s="420">
        <f t="shared" si="26"/>
        <v>0</v>
      </c>
      <c r="L413" s="489">
        <f t="shared" si="27"/>
        <v>0</v>
      </c>
      <c r="M413" s="477"/>
      <c r="N413" s="124"/>
      <c r="O413" s="124"/>
      <c r="P413" s="477"/>
      <c r="Q413" s="124"/>
      <c r="R413" s="124"/>
    </row>
    <row r="414" spans="2:18" x14ac:dyDescent="0.25">
      <c r="B414" s="122">
        <v>13</v>
      </c>
      <c r="C414" s="965"/>
      <c r="D414" s="965"/>
      <c r="E414" s="965"/>
      <c r="F414" s="965"/>
      <c r="G414" s="965"/>
      <c r="H414" s="966"/>
      <c r="I414" s="488"/>
      <c r="J414" s="476"/>
      <c r="K414" s="420">
        <f t="shared" si="26"/>
        <v>0</v>
      </c>
      <c r="L414" s="489">
        <f t="shared" si="27"/>
        <v>0</v>
      </c>
      <c r="M414" s="477"/>
      <c r="N414" s="124"/>
      <c r="O414" s="124"/>
      <c r="P414" s="477"/>
      <c r="Q414" s="124"/>
      <c r="R414" s="124"/>
    </row>
    <row r="415" spans="2:18" x14ac:dyDescent="0.25">
      <c r="B415" s="122">
        <v>14</v>
      </c>
      <c r="C415" s="965"/>
      <c r="D415" s="965"/>
      <c r="E415" s="965"/>
      <c r="F415" s="965"/>
      <c r="G415" s="965"/>
      <c r="H415" s="966"/>
      <c r="I415" s="488"/>
      <c r="J415" s="476"/>
      <c r="K415" s="420">
        <f t="shared" si="26"/>
        <v>0</v>
      </c>
      <c r="L415" s="489">
        <f t="shared" si="27"/>
        <v>0</v>
      </c>
      <c r="M415" s="477"/>
      <c r="N415" s="124"/>
      <c r="O415" s="124"/>
      <c r="P415" s="477"/>
      <c r="Q415" s="124"/>
      <c r="R415" s="124"/>
    </row>
    <row r="416" spans="2:18" x14ac:dyDescent="0.25">
      <c r="B416" s="122">
        <v>15</v>
      </c>
      <c r="C416" s="965"/>
      <c r="D416" s="965"/>
      <c r="E416" s="965"/>
      <c r="F416" s="965"/>
      <c r="G416" s="965"/>
      <c r="H416" s="966"/>
      <c r="I416" s="488"/>
      <c r="J416" s="476"/>
      <c r="K416" s="420">
        <f t="shared" si="26"/>
        <v>0</v>
      </c>
      <c r="L416" s="489">
        <f t="shared" si="27"/>
        <v>0</v>
      </c>
      <c r="M416" s="477"/>
      <c r="N416" s="124"/>
      <c r="O416" s="124"/>
      <c r="P416" s="477"/>
      <c r="Q416" s="124"/>
      <c r="R416" s="124"/>
    </row>
    <row r="417" spans="2:18" x14ac:dyDescent="0.25">
      <c r="B417" s="122">
        <v>16</v>
      </c>
      <c r="C417" s="965"/>
      <c r="D417" s="965"/>
      <c r="E417" s="965"/>
      <c r="F417" s="965"/>
      <c r="G417" s="965"/>
      <c r="H417" s="966"/>
      <c r="I417" s="488"/>
      <c r="J417" s="476"/>
      <c r="K417" s="420">
        <f t="shared" si="26"/>
        <v>0</v>
      </c>
      <c r="L417" s="489">
        <f t="shared" si="27"/>
        <v>0</v>
      </c>
      <c r="M417" s="477"/>
      <c r="N417" s="124"/>
      <c r="O417" s="124"/>
      <c r="P417" s="477"/>
      <c r="Q417" s="124"/>
      <c r="R417" s="124"/>
    </row>
    <row r="418" spans="2:18" x14ac:dyDescent="0.25">
      <c r="B418" s="122">
        <v>17</v>
      </c>
      <c r="C418" s="965"/>
      <c r="D418" s="965"/>
      <c r="E418" s="965"/>
      <c r="F418" s="965"/>
      <c r="G418" s="965"/>
      <c r="H418" s="966"/>
      <c r="I418" s="488"/>
      <c r="J418" s="476"/>
      <c r="K418" s="420">
        <f t="shared" si="26"/>
        <v>0</v>
      </c>
      <c r="L418" s="489">
        <f t="shared" si="27"/>
        <v>0</v>
      </c>
      <c r="M418" s="477"/>
      <c r="N418" s="124"/>
      <c r="O418" s="124"/>
      <c r="P418" s="477"/>
      <c r="Q418" s="124"/>
      <c r="R418" s="124"/>
    </row>
    <row r="419" spans="2:18" x14ac:dyDescent="0.25">
      <c r="B419" s="122">
        <v>18</v>
      </c>
      <c r="C419" s="965"/>
      <c r="D419" s="965"/>
      <c r="E419" s="965"/>
      <c r="F419" s="965"/>
      <c r="G419" s="965"/>
      <c r="H419" s="966"/>
      <c r="I419" s="488"/>
      <c r="J419" s="476"/>
      <c r="K419" s="420">
        <f t="shared" si="26"/>
        <v>0</v>
      </c>
      <c r="L419" s="489">
        <f t="shared" si="27"/>
        <v>0</v>
      </c>
      <c r="M419" s="477"/>
      <c r="N419" s="124"/>
      <c r="O419" s="124"/>
      <c r="P419" s="477"/>
      <c r="Q419" s="124"/>
      <c r="R419" s="124"/>
    </row>
    <row r="420" spans="2:18" x14ac:dyDescent="0.25">
      <c r="B420" s="122">
        <v>19</v>
      </c>
      <c r="C420" s="965"/>
      <c r="D420" s="965"/>
      <c r="E420" s="965"/>
      <c r="F420" s="965"/>
      <c r="G420" s="965"/>
      <c r="H420" s="966"/>
      <c r="I420" s="488"/>
      <c r="J420" s="476"/>
      <c r="K420" s="420">
        <f t="shared" si="26"/>
        <v>0</v>
      </c>
      <c r="L420" s="489">
        <f t="shared" si="27"/>
        <v>0</v>
      </c>
      <c r="M420" s="477"/>
      <c r="N420" s="124"/>
      <c r="O420" s="124"/>
      <c r="P420" s="477"/>
      <c r="Q420" s="124"/>
      <c r="R420" s="124"/>
    </row>
    <row r="421" spans="2:18" x14ac:dyDescent="0.25">
      <c r="B421" s="122">
        <v>20</v>
      </c>
      <c r="C421" s="965"/>
      <c r="D421" s="965"/>
      <c r="E421" s="965"/>
      <c r="F421" s="965"/>
      <c r="G421" s="965"/>
      <c r="H421" s="966"/>
      <c r="I421" s="488"/>
      <c r="J421" s="476"/>
      <c r="K421" s="420">
        <f t="shared" si="26"/>
        <v>0</v>
      </c>
      <c r="L421" s="489">
        <f t="shared" si="27"/>
        <v>0</v>
      </c>
      <c r="M421" s="477"/>
      <c r="N421" s="124"/>
      <c r="O421" s="124"/>
      <c r="P421" s="477"/>
      <c r="Q421" s="124"/>
      <c r="R421" s="124"/>
    </row>
    <row r="422" spans="2:18" x14ac:dyDescent="0.25">
      <c r="B422" s="997" t="s">
        <v>991</v>
      </c>
      <c r="C422" s="997"/>
      <c r="D422" s="997"/>
      <c r="E422" s="997"/>
      <c r="F422" s="997"/>
      <c r="G422" s="997"/>
      <c r="H422" s="997"/>
      <c r="I422" s="997"/>
      <c r="J422" s="997"/>
      <c r="K422" s="997"/>
      <c r="L422" s="997"/>
      <c r="M422" s="466"/>
      <c r="N422" s="466"/>
      <c r="O422" s="467"/>
      <c r="P422" s="466"/>
      <c r="Q422" s="466"/>
      <c r="R422" s="467"/>
    </row>
    <row r="423" spans="2:18" x14ac:dyDescent="0.25">
      <c r="B423" s="998" t="s">
        <v>242</v>
      </c>
      <c r="C423" s="998"/>
      <c r="D423" s="998"/>
      <c r="E423" s="998"/>
      <c r="F423" s="998"/>
      <c r="G423" s="998"/>
      <c r="H423" s="998"/>
      <c r="I423" s="998"/>
      <c r="J423" s="998"/>
      <c r="K423" s="998"/>
      <c r="L423" s="998"/>
      <c r="M423" s="490" t="s">
        <v>915</v>
      </c>
      <c r="N423" s="484" t="s">
        <v>924</v>
      </c>
      <c r="O423" s="484" t="s">
        <v>925</v>
      </c>
      <c r="P423" s="490" t="s">
        <v>941</v>
      </c>
      <c r="Q423" s="484" t="s">
        <v>942</v>
      </c>
      <c r="R423" s="484" t="s">
        <v>943</v>
      </c>
    </row>
    <row r="424" spans="2:18" x14ac:dyDescent="0.25">
      <c r="B424" s="969" t="s">
        <v>234</v>
      </c>
      <c r="C424" s="970"/>
      <c r="D424" s="970"/>
      <c r="E424" s="970"/>
      <c r="F424" s="970"/>
      <c r="G424" s="970"/>
      <c r="H424" s="971"/>
      <c r="I424" s="119" t="s">
        <v>235</v>
      </c>
      <c r="J424" s="120" t="s">
        <v>236</v>
      </c>
      <c r="K424" s="120" t="s">
        <v>237</v>
      </c>
      <c r="L424" s="120" t="s">
        <v>914</v>
      </c>
      <c r="M424" s="309" t="s">
        <v>238</v>
      </c>
      <c r="N424" s="309" t="s">
        <v>238</v>
      </c>
      <c r="O424" s="309" t="s">
        <v>238</v>
      </c>
      <c r="P424" s="309" t="s">
        <v>238</v>
      </c>
      <c r="Q424" s="309" t="s">
        <v>238</v>
      </c>
      <c r="R424" s="309" t="s">
        <v>238</v>
      </c>
    </row>
    <row r="425" spans="2:18" x14ac:dyDescent="0.25">
      <c r="B425" s="122">
        <v>1</v>
      </c>
      <c r="C425" s="965"/>
      <c r="D425" s="965"/>
      <c r="E425" s="965"/>
      <c r="F425" s="965"/>
      <c r="G425" s="965"/>
      <c r="H425" s="966"/>
      <c r="I425" s="488"/>
      <c r="J425" s="476"/>
      <c r="K425" s="420">
        <f t="shared" ref="K425:K444" si="28">IF(OR(I425=0,J425=0),0,IF((((($L$4^2*I425^2)/$F$5^2)*J425)/((($L$4^2*I425^2)/$F$5^2)+J425))&lt;(($L$4^2*I425^2)/$F$5^2),ROUND((((($L$4^2*I425^2)/$F$5^2)*J425)/((($L$4^2*I425^2)/$F$5^2)+J425)),0),ROUND((($L$4^2*I425^2)/$F$5^2),0)))</f>
        <v>0</v>
      </c>
      <c r="L425" s="489">
        <f t="shared" ref="L425:L444" si="29">IFERROR(SMALL(M425:R425,1),0)</f>
        <v>0</v>
      </c>
      <c r="M425" s="477"/>
      <c r="N425" s="124"/>
      <c r="O425" s="124"/>
      <c r="P425" s="477"/>
      <c r="Q425" s="124"/>
      <c r="R425" s="124"/>
    </row>
    <row r="426" spans="2:18" x14ac:dyDescent="0.25">
      <c r="B426" s="122">
        <v>2</v>
      </c>
      <c r="C426" s="965"/>
      <c r="D426" s="965"/>
      <c r="E426" s="965"/>
      <c r="F426" s="965"/>
      <c r="G426" s="965"/>
      <c r="H426" s="966"/>
      <c r="I426" s="488"/>
      <c r="J426" s="476"/>
      <c r="K426" s="420">
        <f t="shared" si="28"/>
        <v>0</v>
      </c>
      <c r="L426" s="489">
        <f t="shared" si="29"/>
        <v>0</v>
      </c>
      <c r="M426" s="477"/>
      <c r="N426" s="124"/>
      <c r="O426" s="124"/>
      <c r="P426" s="477"/>
      <c r="Q426" s="124"/>
      <c r="R426" s="124"/>
    </row>
    <row r="427" spans="2:18" x14ac:dyDescent="0.25">
      <c r="B427" s="122">
        <v>3</v>
      </c>
      <c r="C427" s="965"/>
      <c r="D427" s="965"/>
      <c r="E427" s="965"/>
      <c r="F427" s="965"/>
      <c r="G427" s="965"/>
      <c r="H427" s="966"/>
      <c r="I427" s="488"/>
      <c r="J427" s="476"/>
      <c r="K427" s="420">
        <f t="shared" si="28"/>
        <v>0</v>
      </c>
      <c r="L427" s="489">
        <f t="shared" si="29"/>
        <v>0</v>
      </c>
      <c r="M427" s="477"/>
      <c r="N427" s="124"/>
      <c r="O427" s="124"/>
      <c r="P427" s="477"/>
      <c r="Q427" s="124"/>
      <c r="R427" s="124"/>
    </row>
    <row r="428" spans="2:18" x14ac:dyDescent="0.25">
      <c r="B428" s="122">
        <v>4</v>
      </c>
      <c r="C428" s="965"/>
      <c r="D428" s="965"/>
      <c r="E428" s="965"/>
      <c r="F428" s="965"/>
      <c r="G428" s="965"/>
      <c r="H428" s="966"/>
      <c r="I428" s="488"/>
      <c r="J428" s="476"/>
      <c r="K428" s="420">
        <f t="shared" si="28"/>
        <v>0</v>
      </c>
      <c r="L428" s="489">
        <f t="shared" si="29"/>
        <v>0</v>
      </c>
      <c r="M428" s="477"/>
      <c r="N428" s="124"/>
      <c r="O428" s="124"/>
      <c r="P428" s="477"/>
      <c r="Q428" s="124"/>
      <c r="R428" s="124"/>
    </row>
    <row r="429" spans="2:18" x14ac:dyDescent="0.25">
      <c r="B429" s="122">
        <v>5</v>
      </c>
      <c r="C429" s="965"/>
      <c r="D429" s="965"/>
      <c r="E429" s="965"/>
      <c r="F429" s="965"/>
      <c r="G429" s="965"/>
      <c r="H429" s="966"/>
      <c r="I429" s="488"/>
      <c r="J429" s="476"/>
      <c r="K429" s="420">
        <f t="shared" si="28"/>
        <v>0</v>
      </c>
      <c r="L429" s="489">
        <f t="shared" si="29"/>
        <v>0</v>
      </c>
      <c r="M429" s="477"/>
      <c r="N429" s="124"/>
      <c r="O429" s="124"/>
      <c r="P429" s="477"/>
      <c r="Q429" s="124"/>
      <c r="R429" s="124"/>
    </row>
    <row r="430" spans="2:18" x14ac:dyDescent="0.25">
      <c r="B430" s="122">
        <v>6</v>
      </c>
      <c r="C430" s="965"/>
      <c r="D430" s="965"/>
      <c r="E430" s="965"/>
      <c r="F430" s="965"/>
      <c r="G430" s="965"/>
      <c r="H430" s="966"/>
      <c r="I430" s="488"/>
      <c r="J430" s="476"/>
      <c r="K430" s="420">
        <f t="shared" si="28"/>
        <v>0</v>
      </c>
      <c r="L430" s="489">
        <f t="shared" si="29"/>
        <v>0</v>
      </c>
      <c r="M430" s="477"/>
      <c r="N430" s="124"/>
      <c r="O430" s="124"/>
      <c r="P430" s="477"/>
      <c r="Q430" s="124"/>
      <c r="R430" s="124"/>
    </row>
    <row r="431" spans="2:18" x14ac:dyDescent="0.25">
      <c r="B431" s="122">
        <v>7</v>
      </c>
      <c r="C431" s="965"/>
      <c r="D431" s="965"/>
      <c r="E431" s="965"/>
      <c r="F431" s="965"/>
      <c r="G431" s="965"/>
      <c r="H431" s="966"/>
      <c r="I431" s="488"/>
      <c r="J431" s="476"/>
      <c r="K431" s="420">
        <f t="shared" si="28"/>
        <v>0</v>
      </c>
      <c r="L431" s="489">
        <f t="shared" si="29"/>
        <v>0</v>
      </c>
      <c r="M431" s="477"/>
      <c r="N431" s="124"/>
      <c r="O431" s="124"/>
      <c r="P431" s="477"/>
      <c r="Q431" s="124"/>
      <c r="R431" s="124"/>
    </row>
    <row r="432" spans="2:18" x14ac:dyDescent="0.25">
      <c r="B432" s="122">
        <v>8</v>
      </c>
      <c r="C432" s="965"/>
      <c r="D432" s="965"/>
      <c r="E432" s="965"/>
      <c r="F432" s="965"/>
      <c r="G432" s="965"/>
      <c r="H432" s="966"/>
      <c r="I432" s="488"/>
      <c r="J432" s="476"/>
      <c r="K432" s="420">
        <f t="shared" si="28"/>
        <v>0</v>
      </c>
      <c r="L432" s="489">
        <f t="shared" si="29"/>
        <v>0</v>
      </c>
      <c r="M432" s="477"/>
      <c r="N432" s="124"/>
      <c r="O432" s="124"/>
      <c r="P432" s="477"/>
      <c r="Q432" s="124"/>
      <c r="R432" s="124"/>
    </row>
    <row r="433" spans="2:18" x14ac:dyDescent="0.25">
      <c r="B433" s="122">
        <v>9</v>
      </c>
      <c r="C433" s="965"/>
      <c r="D433" s="965"/>
      <c r="E433" s="965"/>
      <c r="F433" s="965"/>
      <c r="G433" s="965"/>
      <c r="H433" s="966"/>
      <c r="I433" s="488"/>
      <c r="J433" s="476"/>
      <c r="K433" s="420">
        <f t="shared" si="28"/>
        <v>0</v>
      </c>
      <c r="L433" s="489">
        <f t="shared" si="29"/>
        <v>0</v>
      </c>
      <c r="M433" s="477"/>
      <c r="N433" s="124"/>
      <c r="O433" s="124"/>
      <c r="P433" s="477"/>
      <c r="Q433" s="124"/>
      <c r="R433" s="124"/>
    </row>
    <row r="434" spans="2:18" x14ac:dyDescent="0.25">
      <c r="B434" s="122">
        <v>10</v>
      </c>
      <c r="C434" s="965"/>
      <c r="D434" s="965"/>
      <c r="E434" s="965"/>
      <c r="F434" s="965"/>
      <c r="G434" s="965"/>
      <c r="H434" s="966"/>
      <c r="I434" s="488"/>
      <c r="J434" s="476"/>
      <c r="K434" s="420">
        <f t="shared" si="28"/>
        <v>0</v>
      </c>
      <c r="L434" s="489">
        <f t="shared" si="29"/>
        <v>0</v>
      </c>
      <c r="M434" s="477"/>
      <c r="N434" s="124"/>
      <c r="O434" s="124"/>
      <c r="P434" s="477"/>
      <c r="Q434" s="124"/>
      <c r="R434" s="124"/>
    </row>
    <row r="435" spans="2:18" x14ac:dyDescent="0.25">
      <c r="B435" s="122">
        <v>11</v>
      </c>
      <c r="C435" s="965"/>
      <c r="D435" s="965"/>
      <c r="E435" s="965"/>
      <c r="F435" s="965"/>
      <c r="G435" s="965"/>
      <c r="H435" s="966"/>
      <c r="I435" s="488"/>
      <c r="J435" s="476"/>
      <c r="K435" s="420">
        <f t="shared" si="28"/>
        <v>0</v>
      </c>
      <c r="L435" s="489">
        <f t="shared" si="29"/>
        <v>0</v>
      </c>
      <c r="M435" s="477"/>
      <c r="N435" s="124"/>
      <c r="O435" s="124"/>
      <c r="P435" s="477"/>
      <c r="Q435" s="124"/>
      <c r="R435" s="124"/>
    </row>
    <row r="436" spans="2:18" x14ac:dyDescent="0.25">
      <c r="B436" s="122">
        <v>12</v>
      </c>
      <c r="C436" s="965"/>
      <c r="D436" s="965"/>
      <c r="E436" s="965"/>
      <c r="F436" s="965"/>
      <c r="G436" s="965"/>
      <c r="H436" s="966"/>
      <c r="I436" s="488"/>
      <c r="J436" s="476"/>
      <c r="K436" s="420">
        <f t="shared" si="28"/>
        <v>0</v>
      </c>
      <c r="L436" s="489">
        <f t="shared" si="29"/>
        <v>0</v>
      </c>
      <c r="M436" s="477"/>
      <c r="N436" s="124"/>
      <c r="O436" s="124"/>
      <c r="P436" s="477"/>
      <c r="Q436" s="124"/>
      <c r="R436" s="124"/>
    </row>
    <row r="437" spans="2:18" x14ac:dyDescent="0.25">
      <c r="B437" s="122">
        <v>13</v>
      </c>
      <c r="C437" s="965"/>
      <c r="D437" s="965"/>
      <c r="E437" s="965"/>
      <c r="F437" s="965"/>
      <c r="G437" s="965"/>
      <c r="H437" s="966"/>
      <c r="I437" s="488"/>
      <c r="J437" s="476"/>
      <c r="K437" s="420">
        <f t="shared" si="28"/>
        <v>0</v>
      </c>
      <c r="L437" s="489">
        <f t="shared" si="29"/>
        <v>0</v>
      </c>
      <c r="M437" s="477"/>
      <c r="N437" s="124"/>
      <c r="O437" s="124"/>
      <c r="P437" s="477"/>
      <c r="Q437" s="124"/>
      <c r="R437" s="124"/>
    </row>
    <row r="438" spans="2:18" x14ac:dyDescent="0.25">
      <c r="B438" s="122">
        <v>14</v>
      </c>
      <c r="C438" s="965"/>
      <c r="D438" s="965"/>
      <c r="E438" s="965"/>
      <c r="F438" s="965"/>
      <c r="G438" s="965"/>
      <c r="H438" s="966"/>
      <c r="I438" s="488"/>
      <c r="J438" s="476"/>
      <c r="K438" s="420">
        <f t="shared" si="28"/>
        <v>0</v>
      </c>
      <c r="L438" s="489">
        <f t="shared" si="29"/>
        <v>0</v>
      </c>
      <c r="M438" s="477"/>
      <c r="N438" s="124"/>
      <c r="O438" s="124"/>
      <c r="P438" s="477"/>
      <c r="Q438" s="124"/>
      <c r="R438" s="124"/>
    </row>
    <row r="439" spans="2:18" x14ac:dyDescent="0.25">
      <c r="B439" s="122">
        <v>15</v>
      </c>
      <c r="C439" s="965"/>
      <c r="D439" s="965"/>
      <c r="E439" s="965"/>
      <c r="F439" s="965"/>
      <c r="G439" s="965"/>
      <c r="H439" s="966"/>
      <c r="I439" s="488"/>
      <c r="J439" s="476"/>
      <c r="K439" s="420">
        <f t="shared" si="28"/>
        <v>0</v>
      </c>
      <c r="L439" s="489">
        <f t="shared" si="29"/>
        <v>0</v>
      </c>
      <c r="M439" s="477"/>
      <c r="N439" s="124"/>
      <c r="O439" s="124"/>
      <c r="P439" s="477"/>
      <c r="Q439" s="124"/>
      <c r="R439" s="124"/>
    </row>
    <row r="440" spans="2:18" x14ac:dyDescent="0.25">
      <c r="B440" s="122">
        <v>16</v>
      </c>
      <c r="C440" s="965"/>
      <c r="D440" s="965"/>
      <c r="E440" s="965"/>
      <c r="F440" s="965"/>
      <c r="G440" s="965"/>
      <c r="H440" s="966"/>
      <c r="I440" s="488"/>
      <c r="J440" s="476"/>
      <c r="K440" s="420">
        <f t="shared" si="28"/>
        <v>0</v>
      </c>
      <c r="L440" s="489">
        <f t="shared" si="29"/>
        <v>0</v>
      </c>
      <c r="M440" s="477"/>
      <c r="N440" s="124"/>
      <c r="O440" s="124"/>
      <c r="P440" s="477"/>
      <c r="Q440" s="124"/>
      <c r="R440" s="124"/>
    </row>
    <row r="441" spans="2:18" x14ac:dyDescent="0.25">
      <c r="B441" s="122">
        <v>17</v>
      </c>
      <c r="C441" s="965"/>
      <c r="D441" s="965"/>
      <c r="E441" s="965"/>
      <c r="F441" s="965"/>
      <c r="G441" s="965"/>
      <c r="H441" s="966"/>
      <c r="I441" s="488"/>
      <c r="J441" s="476"/>
      <c r="K441" s="420">
        <f t="shared" si="28"/>
        <v>0</v>
      </c>
      <c r="L441" s="489">
        <f t="shared" si="29"/>
        <v>0</v>
      </c>
      <c r="M441" s="477"/>
      <c r="N441" s="124"/>
      <c r="O441" s="124"/>
      <c r="P441" s="477"/>
      <c r="Q441" s="124"/>
      <c r="R441" s="124"/>
    </row>
    <row r="442" spans="2:18" x14ac:dyDescent="0.25">
      <c r="B442" s="122">
        <v>18</v>
      </c>
      <c r="C442" s="965"/>
      <c r="D442" s="965"/>
      <c r="E442" s="965"/>
      <c r="F442" s="965"/>
      <c r="G442" s="965"/>
      <c r="H442" s="966"/>
      <c r="I442" s="488"/>
      <c r="J442" s="476"/>
      <c r="K442" s="420">
        <f t="shared" si="28"/>
        <v>0</v>
      </c>
      <c r="L442" s="489">
        <f t="shared" si="29"/>
        <v>0</v>
      </c>
      <c r="M442" s="477"/>
      <c r="N442" s="124"/>
      <c r="O442" s="124"/>
      <c r="P442" s="477"/>
      <c r="Q442" s="124"/>
      <c r="R442" s="124"/>
    </row>
    <row r="443" spans="2:18" x14ac:dyDescent="0.25">
      <c r="B443" s="122">
        <v>19</v>
      </c>
      <c r="C443" s="965"/>
      <c r="D443" s="965"/>
      <c r="E443" s="965"/>
      <c r="F443" s="965"/>
      <c r="G443" s="965"/>
      <c r="H443" s="966"/>
      <c r="I443" s="488"/>
      <c r="J443" s="476"/>
      <c r="K443" s="420">
        <f t="shared" si="28"/>
        <v>0</v>
      </c>
      <c r="L443" s="489">
        <f t="shared" si="29"/>
        <v>0</v>
      </c>
      <c r="M443" s="477"/>
      <c r="N443" s="124"/>
      <c r="O443" s="124"/>
      <c r="P443" s="477"/>
      <c r="Q443" s="124"/>
      <c r="R443" s="124"/>
    </row>
    <row r="444" spans="2:18" x14ac:dyDescent="0.25">
      <c r="B444" s="122">
        <v>20</v>
      </c>
      <c r="C444" s="965"/>
      <c r="D444" s="965"/>
      <c r="E444" s="965"/>
      <c r="F444" s="965"/>
      <c r="G444" s="965"/>
      <c r="H444" s="966"/>
      <c r="I444" s="488"/>
      <c r="J444" s="476"/>
      <c r="K444" s="420">
        <f t="shared" si="28"/>
        <v>0</v>
      </c>
      <c r="L444" s="489">
        <f t="shared" si="29"/>
        <v>0</v>
      </c>
      <c r="M444" s="477"/>
      <c r="N444" s="124"/>
      <c r="O444" s="124"/>
      <c r="P444" s="477"/>
      <c r="Q444" s="124"/>
      <c r="R444" s="124"/>
    </row>
    <row r="445" spans="2:18" x14ac:dyDescent="0.25">
      <c r="B445" s="999" t="s">
        <v>926</v>
      </c>
      <c r="C445" s="917"/>
      <c r="D445" s="917"/>
      <c r="E445" s="917"/>
      <c r="F445" s="917"/>
      <c r="G445" s="917"/>
      <c r="H445" s="917"/>
      <c r="I445" s="917"/>
      <c r="J445" s="917"/>
      <c r="K445" s="917"/>
      <c r="L445" s="1000"/>
      <c r="M445" s="328" t="s">
        <v>915</v>
      </c>
      <c r="N445" s="328" t="s">
        <v>924</v>
      </c>
      <c r="O445" s="328" t="s">
        <v>925</v>
      </c>
      <c r="P445" s="328" t="s">
        <v>941</v>
      </c>
      <c r="Q445" s="328" t="s">
        <v>942</v>
      </c>
      <c r="R445" s="328" t="s">
        <v>943</v>
      </c>
    </row>
    <row r="446" spans="2:18" ht="15" customHeight="1" x14ac:dyDescent="0.25">
      <c r="B446" s="918" t="s">
        <v>916</v>
      </c>
      <c r="C446" s="919"/>
      <c r="D446" s="919"/>
      <c r="E446" s="919"/>
      <c r="F446" s="919"/>
      <c r="G446" s="919"/>
      <c r="H446" s="919"/>
      <c r="I446" s="919"/>
      <c r="J446" s="919"/>
      <c r="K446" s="919"/>
      <c r="L446" s="920"/>
      <c r="M446" s="479"/>
      <c r="N446" s="479"/>
      <c r="O446" s="479"/>
      <c r="P446" s="479"/>
      <c r="Q446" s="479"/>
      <c r="R446" s="479"/>
    </row>
    <row r="447" spans="2:18" ht="15" customHeight="1" x14ac:dyDescent="0.25">
      <c r="B447" s="918" t="s">
        <v>917</v>
      </c>
      <c r="C447" s="919"/>
      <c r="D447" s="919"/>
      <c r="E447" s="919"/>
      <c r="F447" s="919"/>
      <c r="G447" s="919"/>
      <c r="H447" s="919"/>
      <c r="I447" s="919"/>
      <c r="J447" s="919"/>
      <c r="K447" s="919"/>
      <c r="L447" s="920"/>
      <c r="M447" s="479"/>
      <c r="N447" s="479"/>
      <c r="O447" s="479"/>
      <c r="P447" s="479"/>
      <c r="Q447" s="479"/>
      <c r="R447" s="479"/>
    </row>
    <row r="448" spans="2:18" ht="15" customHeight="1" x14ac:dyDescent="0.25">
      <c r="B448" s="918" t="s">
        <v>918</v>
      </c>
      <c r="C448" s="919"/>
      <c r="D448" s="919"/>
      <c r="E448" s="919"/>
      <c r="F448" s="919"/>
      <c r="G448" s="919"/>
      <c r="H448" s="919"/>
      <c r="I448" s="919"/>
      <c r="J448" s="919"/>
      <c r="K448" s="919"/>
      <c r="L448" s="920"/>
      <c r="M448" s="480"/>
      <c r="N448" s="480"/>
      <c r="O448" s="480"/>
      <c r="P448" s="480"/>
      <c r="Q448" s="480"/>
      <c r="R448" s="480"/>
    </row>
    <row r="449" spans="2:18" ht="15" customHeight="1" x14ac:dyDescent="0.25">
      <c r="B449" s="918" t="s">
        <v>919</v>
      </c>
      <c r="C449" s="919"/>
      <c r="D449" s="919"/>
      <c r="E449" s="919"/>
      <c r="F449" s="919"/>
      <c r="G449" s="919"/>
      <c r="H449" s="919"/>
      <c r="I449" s="919"/>
      <c r="J449" s="919"/>
      <c r="K449" s="919"/>
      <c r="L449" s="920"/>
      <c r="M449" s="480"/>
      <c r="N449" s="480"/>
      <c r="O449" s="480"/>
      <c r="P449" s="480"/>
      <c r="Q449" s="480"/>
      <c r="R449" s="480"/>
    </row>
    <row r="450" spans="2:18" ht="15" customHeight="1" x14ac:dyDescent="0.25">
      <c r="B450" s="918" t="s">
        <v>920</v>
      </c>
      <c r="C450" s="919"/>
      <c r="D450" s="919"/>
      <c r="E450" s="919"/>
      <c r="F450" s="919"/>
      <c r="G450" s="919"/>
      <c r="H450" s="919"/>
      <c r="I450" s="919"/>
      <c r="J450" s="919"/>
      <c r="K450" s="919"/>
      <c r="L450" s="920"/>
      <c r="M450" s="478"/>
      <c r="N450" s="478"/>
      <c r="O450" s="478"/>
      <c r="P450" s="478"/>
      <c r="Q450" s="478"/>
      <c r="R450" s="478"/>
    </row>
    <row r="451" spans="2:18" ht="15" customHeight="1" x14ac:dyDescent="0.25">
      <c r="B451" s="918" t="s">
        <v>921</v>
      </c>
      <c r="C451" s="919"/>
      <c r="D451" s="919"/>
      <c r="E451" s="919"/>
      <c r="F451" s="919"/>
      <c r="G451" s="919"/>
      <c r="H451" s="919"/>
      <c r="I451" s="919"/>
      <c r="J451" s="919"/>
      <c r="K451" s="919"/>
      <c r="L451" s="920"/>
      <c r="M451" s="481"/>
      <c r="N451" s="481"/>
      <c r="O451" s="481"/>
      <c r="P451" s="481"/>
      <c r="Q451" s="481"/>
      <c r="R451" s="481"/>
    </row>
    <row r="452" spans="2:18" ht="15" customHeight="1" x14ac:dyDescent="0.25">
      <c r="B452" s="918" t="s">
        <v>922</v>
      </c>
      <c r="C452" s="919"/>
      <c r="D452" s="919"/>
      <c r="E452" s="919"/>
      <c r="F452" s="919"/>
      <c r="G452" s="919"/>
      <c r="H452" s="919"/>
      <c r="I452" s="919"/>
      <c r="J452" s="919"/>
      <c r="K452" s="919"/>
      <c r="L452" s="920"/>
      <c r="M452" s="482"/>
      <c r="N452" s="482"/>
      <c r="O452" s="482"/>
      <c r="P452" s="482"/>
      <c r="Q452" s="482"/>
      <c r="R452" s="482"/>
    </row>
    <row r="453" spans="2:18" ht="15" customHeight="1" x14ac:dyDescent="0.25">
      <c r="B453" s="1001" t="s">
        <v>923</v>
      </c>
      <c r="C453" s="1001"/>
      <c r="D453" s="1001"/>
      <c r="E453" s="1001"/>
      <c r="F453" s="1001"/>
      <c r="G453" s="1001"/>
      <c r="H453" s="1001"/>
      <c r="I453" s="1001"/>
      <c r="J453" s="1001"/>
      <c r="K453" s="1001"/>
      <c r="L453" s="1001"/>
      <c r="M453" s="994" t="s">
        <v>913</v>
      </c>
      <c r="N453" s="994"/>
      <c r="O453" s="994"/>
      <c r="P453" s="994" t="s">
        <v>913</v>
      </c>
      <c r="Q453" s="994"/>
      <c r="R453" s="994"/>
    </row>
  </sheetData>
  <sheetProtection sheet="1" autoFilter="0"/>
  <mergeCells count="451">
    <mergeCell ref="C11:H11"/>
    <mergeCell ref="C12:H12"/>
    <mergeCell ref="C13:H13"/>
    <mergeCell ref="C14:H14"/>
    <mergeCell ref="E2:J2"/>
    <mergeCell ref="C23:H23"/>
    <mergeCell ref="C24:H24"/>
    <mergeCell ref="C25:H25"/>
    <mergeCell ref="C26:H26"/>
    <mergeCell ref="B7:L7"/>
    <mergeCell ref="B8:L8"/>
    <mergeCell ref="C16:H16"/>
    <mergeCell ref="B9:H9"/>
    <mergeCell ref="C10:H10"/>
    <mergeCell ref="C15:H15"/>
    <mergeCell ref="C27:H27"/>
    <mergeCell ref="C28:H28"/>
    <mergeCell ref="C38:H38"/>
    <mergeCell ref="C39:H39"/>
    <mergeCell ref="C17:H17"/>
    <mergeCell ref="C18:H18"/>
    <mergeCell ref="C19:H19"/>
    <mergeCell ref="C20:H20"/>
    <mergeCell ref="C21:H21"/>
    <mergeCell ref="C22:H22"/>
    <mergeCell ref="C35:H35"/>
    <mergeCell ref="C36:H36"/>
    <mergeCell ref="C37:H37"/>
    <mergeCell ref="C52:H52"/>
    <mergeCell ref="C45:H45"/>
    <mergeCell ref="C46:H46"/>
    <mergeCell ref="C29:H29"/>
    <mergeCell ref="C30:H30"/>
    <mergeCell ref="C31:H31"/>
    <mergeCell ref="C32:H32"/>
    <mergeCell ref="C33:H33"/>
    <mergeCell ref="C34:H34"/>
    <mergeCell ref="C51:H51"/>
    <mergeCell ref="C49:H49"/>
    <mergeCell ref="C50:H50"/>
    <mergeCell ref="C44:H44"/>
    <mergeCell ref="C47:H47"/>
    <mergeCell ref="C48:H48"/>
    <mergeCell ref="C40:H40"/>
    <mergeCell ref="C41:H41"/>
    <mergeCell ref="C42:H42"/>
    <mergeCell ref="C43:H43"/>
    <mergeCell ref="C83:H83"/>
    <mergeCell ref="C84:H84"/>
    <mergeCell ref="C85:H85"/>
    <mergeCell ref="C86:H86"/>
    <mergeCell ref="C53:H53"/>
    <mergeCell ref="C66:H66"/>
    <mergeCell ref="C67:H67"/>
    <mergeCell ref="C68:H68"/>
    <mergeCell ref="C54:H54"/>
    <mergeCell ref="C55:H55"/>
    <mergeCell ref="C56:H56"/>
    <mergeCell ref="C57:H57"/>
    <mergeCell ref="C58:H58"/>
    <mergeCell ref="C59:H59"/>
    <mergeCell ref="B61:H61"/>
    <mergeCell ref="C62:H62"/>
    <mergeCell ref="C63:H63"/>
    <mergeCell ref="B60:L60"/>
    <mergeCell ref="C64:H64"/>
    <mergeCell ref="C65:H65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69:H69"/>
    <mergeCell ref="C103:H103"/>
    <mergeCell ref="C104:H104"/>
    <mergeCell ref="C105:H105"/>
    <mergeCell ref="C88:H88"/>
    <mergeCell ref="C89:H89"/>
    <mergeCell ref="C90:H90"/>
    <mergeCell ref="C91:H91"/>
    <mergeCell ref="C92:H92"/>
    <mergeCell ref="C93:H93"/>
    <mergeCell ref="C94:H94"/>
    <mergeCell ref="C97:H97"/>
    <mergeCell ref="C98:H98"/>
    <mergeCell ref="C99:H99"/>
    <mergeCell ref="C100:H100"/>
    <mergeCell ref="C101:H101"/>
    <mergeCell ref="C102:H102"/>
    <mergeCell ref="C95:H95"/>
    <mergeCell ref="C96:H96"/>
    <mergeCell ref="C87:H87"/>
    <mergeCell ref="C70:H70"/>
    <mergeCell ref="C71:H71"/>
    <mergeCell ref="C72:H72"/>
    <mergeCell ref="C73:H73"/>
    <mergeCell ref="C131:H131"/>
    <mergeCell ref="C132:H132"/>
    <mergeCell ref="B114:H114"/>
    <mergeCell ref="C115:H115"/>
    <mergeCell ref="B113:L113"/>
    <mergeCell ref="C106:H106"/>
    <mergeCell ref="C107:H107"/>
    <mergeCell ref="C108:H108"/>
    <mergeCell ref="C109:H109"/>
    <mergeCell ref="C110:H110"/>
    <mergeCell ref="C111:H111"/>
    <mergeCell ref="B112:L112"/>
    <mergeCell ref="C150:H150"/>
    <mergeCell ref="C116:H116"/>
    <mergeCell ref="C117:H117"/>
    <mergeCell ref="C118:H118"/>
    <mergeCell ref="C119:H119"/>
    <mergeCell ref="C120:H120"/>
    <mergeCell ref="C146:H146"/>
    <mergeCell ref="C147:H147"/>
    <mergeCell ref="C134:H134"/>
    <mergeCell ref="B136:H136"/>
    <mergeCell ref="C137:H137"/>
    <mergeCell ref="C138:H138"/>
    <mergeCell ref="B135:L135"/>
    <mergeCell ref="C121:H121"/>
    <mergeCell ref="C133:H133"/>
    <mergeCell ref="C122:H122"/>
    <mergeCell ref="C123:H123"/>
    <mergeCell ref="C124:H124"/>
    <mergeCell ref="C125:H125"/>
    <mergeCell ref="C126:H126"/>
    <mergeCell ref="C127:H127"/>
    <mergeCell ref="C128:H128"/>
    <mergeCell ref="C129:H129"/>
    <mergeCell ref="C130:H130"/>
    <mergeCell ref="C139:H139"/>
    <mergeCell ref="C140:H140"/>
    <mergeCell ref="C141:H141"/>
    <mergeCell ref="C142:H142"/>
    <mergeCell ref="C143:H143"/>
    <mergeCell ref="C144:H144"/>
    <mergeCell ref="C145:H145"/>
    <mergeCell ref="C148:H148"/>
    <mergeCell ref="C149:H149"/>
    <mergeCell ref="B157:L157"/>
    <mergeCell ref="B158:L158"/>
    <mergeCell ref="C151:H151"/>
    <mergeCell ref="C152:H152"/>
    <mergeCell ref="C153:H153"/>
    <mergeCell ref="C178:H178"/>
    <mergeCell ref="C161:H161"/>
    <mergeCell ref="C162:H162"/>
    <mergeCell ref="C163:H163"/>
    <mergeCell ref="C164:H164"/>
    <mergeCell ref="C165:H165"/>
    <mergeCell ref="C166:H166"/>
    <mergeCell ref="C167:H167"/>
    <mergeCell ref="C168:H168"/>
    <mergeCell ref="C169:H169"/>
    <mergeCell ref="C154:H154"/>
    <mergeCell ref="C155:H155"/>
    <mergeCell ref="C156:H156"/>
    <mergeCell ref="C170:H170"/>
    <mergeCell ref="C171:H171"/>
    <mergeCell ref="C172:H172"/>
    <mergeCell ref="C173:H173"/>
    <mergeCell ref="C174:H174"/>
    <mergeCell ref="C175:H175"/>
    <mergeCell ref="C176:H176"/>
    <mergeCell ref="C177:H177"/>
    <mergeCell ref="B159:H159"/>
    <mergeCell ref="C160:H160"/>
    <mergeCell ref="C194:H194"/>
    <mergeCell ref="C195:H195"/>
    <mergeCell ref="C196:H196"/>
    <mergeCell ref="C179:H179"/>
    <mergeCell ref="C180:H180"/>
    <mergeCell ref="C181:H181"/>
    <mergeCell ref="C182:H182"/>
    <mergeCell ref="C183:H183"/>
    <mergeCell ref="C184:H184"/>
    <mergeCell ref="C185:H185"/>
    <mergeCell ref="C188:H188"/>
    <mergeCell ref="C189:H189"/>
    <mergeCell ref="C190:H190"/>
    <mergeCell ref="C191:H191"/>
    <mergeCell ref="C192:H192"/>
    <mergeCell ref="C193:H193"/>
    <mergeCell ref="C186:H186"/>
    <mergeCell ref="C187:H187"/>
    <mergeCell ref="C214:H214"/>
    <mergeCell ref="C208:H208"/>
    <mergeCell ref="C197:H197"/>
    <mergeCell ref="C198:H198"/>
    <mergeCell ref="C199:H199"/>
    <mergeCell ref="C200:H200"/>
    <mergeCell ref="C201:H201"/>
    <mergeCell ref="C202:H202"/>
    <mergeCell ref="C209:H209"/>
    <mergeCell ref="B211:H211"/>
    <mergeCell ref="C212:H212"/>
    <mergeCell ref="C213:H213"/>
    <mergeCell ref="B210:L210"/>
    <mergeCell ref="C203:H203"/>
    <mergeCell ref="C204:H204"/>
    <mergeCell ref="C205:H205"/>
    <mergeCell ref="C206:H206"/>
    <mergeCell ref="C207:H207"/>
    <mergeCell ref="C215:H215"/>
    <mergeCell ref="C216:H216"/>
    <mergeCell ref="C217:H217"/>
    <mergeCell ref="C218:H218"/>
    <mergeCell ref="C219:H219"/>
    <mergeCell ref="C220:H220"/>
    <mergeCell ref="C221:H221"/>
    <mergeCell ref="C222:H222"/>
    <mergeCell ref="C223:H223"/>
    <mergeCell ref="C224:H224"/>
    <mergeCell ref="C225:H225"/>
    <mergeCell ref="C226:H226"/>
    <mergeCell ref="C227:H227"/>
    <mergeCell ref="C228:H228"/>
    <mergeCell ref="C229:H229"/>
    <mergeCell ref="C230:H230"/>
    <mergeCell ref="C231:H231"/>
    <mergeCell ref="C232:H232"/>
    <mergeCell ref="C260:H260"/>
    <mergeCell ref="C261:H261"/>
    <mergeCell ref="C248:H248"/>
    <mergeCell ref="C249:H249"/>
    <mergeCell ref="C250:H250"/>
    <mergeCell ref="C233:H233"/>
    <mergeCell ref="C234:H234"/>
    <mergeCell ref="C235:H235"/>
    <mergeCell ref="C236:H236"/>
    <mergeCell ref="C237:H237"/>
    <mergeCell ref="C238:H238"/>
    <mergeCell ref="C239:H239"/>
    <mergeCell ref="C242:H242"/>
    <mergeCell ref="C243:H243"/>
    <mergeCell ref="C244:H244"/>
    <mergeCell ref="C245:H245"/>
    <mergeCell ref="C246:H246"/>
    <mergeCell ref="C247:H247"/>
    <mergeCell ref="C240:H240"/>
    <mergeCell ref="C241:H241"/>
    <mergeCell ref="C251:H251"/>
    <mergeCell ref="C252:H252"/>
    <mergeCell ref="C253:H253"/>
    <mergeCell ref="C254:H254"/>
    <mergeCell ref="C255:H255"/>
    <mergeCell ref="B264:H264"/>
    <mergeCell ref="C283:H283"/>
    <mergeCell ref="C272:H272"/>
    <mergeCell ref="C273:H273"/>
    <mergeCell ref="C274:H274"/>
    <mergeCell ref="C275:H275"/>
    <mergeCell ref="C276:H276"/>
    <mergeCell ref="C277:H277"/>
    <mergeCell ref="C266:H266"/>
    <mergeCell ref="C267:H267"/>
    <mergeCell ref="C268:H268"/>
    <mergeCell ref="C269:H269"/>
    <mergeCell ref="C270:H270"/>
    <mergeCell ref="C271:H271"/>
    <mergeCell ref="C265:H265"/>
    <mergeCell ref="B262:L262"/>
    <mergeCell ref="B263:L263"/>
    <mergeCell ref="C256:H256"/>
    <mergeCell ref="C257:H257"/>
    <mergeCell ref="C258:H258"/>
    <mergeCell ref="C259:H259"/>
    <mergeCell ref="C284:H284"/>
    <mergeCell ref="B286:H286"/>
    <mergeCell ref="C287:H287"/>
    <mergeCell ref="C288:H288"/>
    <mergeCell ref="B285:L285"/>
    <mergeCell ref="C278:H278"/>
    <mergeCell ref="C279:H279"/>
    <mergeCell ref="C280:H280"/>
    <mergeCell ref="C281:H281"/>
    <mergeCell ref="C282:H282"/>
    <mergeCell ref="C295:H295"/>
    <mergeCell ref="C296:H296"/>
    <mergeCell ref="C297:H297"/>
    <mergeCell ref="C298:H298"/>
    <mergeCell ref="C299:H299"/>
    <mergeCell ref="C300:H300"/>
    <mergeCell ref="C289:H289"/>
    <mergeCell ref="C290:H290"/>
    <mergeCell ref="C291:H291"/>
    <mergeCell ref="C292:H292"/>
    <mergeCell ref="C293:H293"/>
    <mergeCell ref="C294:H294"/>
    <mergeCell ref="B309:H309"/>
    <mergeCell ref="C310:H310"/>
    <mergeCell ref="B307:L307"/>
    <mergeCell ref="B308:L308"/>
    <mergeCell ref="C301:H301"/>
    <mergeCell ref="C302:H302"/>
    <mergeCell ref="C303:H303"/>
    <mergeCell ref="C304:H304"/>
    <mergeCell ref="C305:H305"/>
    <mergeCell ref="C306:H306"/>
    <mergeCell ref="C317:H317"/>
    <mergeCell ref="C318:H318"/>
    <mergeCell ref="C319:H319"/>
    <mergeCell ref="B321:H321"/>
    <mergeCell ref="B320:L320"/>
    <mergeCell ref="C311:H311"/>
    <mergeCell ref="C312:H312"/>
    <mergeCell ref="C313:H313"/>
    <mergeCell ref="C314:H314"/>
    <mergeCell ref="C315:H315"/>
    <mergeCell ref="C316:H316"/>
    <mergeCell ref="C338:H338"/>
    <mergeCell ref="C339:H339"/>
    <mergeCell ref="C322:H322"/>
    <mergeCell ref="C323:H323"/>
    <mergeCell ref="C324:H324"/>
    <mergeCell ref="C325:H325"/>
    <mergeCell ref="C326:H326"/>
    <mergeCell ref="C327:H327"/>
    <mergeCell ref="B334:H334"/>
    <mergeCell ref="C335:H335"/>
    <mergeCell ref="C337:H337"/>
    <mergeCell ref="C328:H328"/>
    <mergeCell ref="C329:H329"/>
    <mergeCell ref="C330:H330"/>
    <mergeCell ref="C331:H331"/>
    <mergeCell ref="B332:L332"/>
    <mergeCell ref="B333:L333"/>
    <mergeCell ref="C336:H336"/>
    <mergeCell ref="C366:H366"/>
    <mergeCell ref="C367:H367"/>
    <mergeCell ref="C368:H368"/>
    <mergeCell ref="C369:H369"/>
    <mergeCell ref="B356:H356"/>
    <mergeCell ref="C357:H357"/>
    <mergeCell ref="C358:H358"/>
    <mergeCell ref="C359:H359"/>
    <mergeCell ref="C360:H360"/>
    <mergeCell ref="C361:H361"/>
    <mergeCell ref="C362:H362"/>
    <mergeCell ref="C363:H363"/>
    <mergeCell ref="C364:H364"/>
    <mergeCell ref="C365:H365"/>
    <mergeCell ref="C340:H340"/>
    <mergeCell ref="C341:H341"/>
    <mergeCell ref="C342:H342"/>
    <mergeCell ref="C343:H343"/>
    <mergeCell ref="B355:L355"/>
    <mergeCell ref="C344:H344"/>
    <mergeCell ref="C345:H345"/>
    <mergeCell ref="C346:H346"/>
    <mergeCell ref="C347:H347"/>
    <mergeCell ref="C348:H348"/>
    <mergeCell ref="C349:H349"/>
    <mergeCell ref="C350:H350"/>
    <mergeCell ref="C351:H351"/>
    <mergeCell ref="C352:H352"/>
    <mergeCell ref="C353:H353"/>
    <mergeCell ref="C354:H354"/>
    <mergeCell ref="C370:H370"/>
    <mergeCell ref="C371:H371"/>
    <mergeCell ref="C372:H372"/>
    <mergeCell ref="B379:H379"/>
    <mergeCell ref="C380:H380"/>
    <mergeCell ref="C381:H381"/>
    <mergeCell ref="C382:H382"/>
    <mergeCell ref="C373:H373"/>
    <mergeCell ref="C374:H374"/>
    <mergeCell ref="C375:H375"/>
    <mergeCell ref="C376:H376"/>
    <mergeCell ref="B377:L377"/>
    <mergeCell ref="B378:L378"/>
    <mergeCell ref="C398:H398"/>
    <mergeCell ref="C399:H399"/>
    <mergeCell ref="B400:L400"/>
    <mergeCell ref="C383:H383"/>
    <mergeCell ref="C384:H384"/>
    <mergeCell ref="C385:H385"/>
    <mergeCell ref="C386:H386"/>
    <mergeCell ref="C387:H387"/>
    <mergeCell ref="C388:H388"/>
    <mergeCell ref="C389:H389"/>
    <mergeCell ref="C392:H392"/>
    <mergeCell ref="C393:H393"/>
    <mergeCell ref="C394:H394"/>
    <mergeCell ref="C395:H395"/>
    <mergeCell ref="C396:H396"/>
    <mergeCell ref="C397:H397"/>
    <mergeCell ref="C390:H390"/>
    <mergeCell ref="C391:H391"/>
    <mergeCell ref="B401:H401"/>
    <mergeCell ref="C402:H402"/>
    <mergeCell ref="C403:H403"/>
    <mergeCell ref="C404:H404"/>
    <mergeCell ref="C405:H405"/>
    <mergeCell ref="C418:H418"/>
    <mergeCell ref="C420:H420"/>
    <mergeCell ref="C421:H421"/>
    <mergeCell ref="C412:H412"/>
    <mergeCell ref="C413:H413"/>
    <mergeCell ref="C414:H414"/>
    <mergeCell ref="C415:H415"/>
    <mergeCell ref="C416:H416"/>
    <mergeCell ref="C417:H417"/>
    <mergeCell ref="C434:H434"/>
    <mergeCell ref="C435:H435"/>
    <mergeCell ref="C444:H444"/>
    <mergeCell ref="C406:H406"/>
    <mergeCell ref="C407:H407"/>
    <mergeCell ref="C408:H408"/>
    <mergeCell ref="C409:H409"/>
    <mergeCell ref="C410:H410"/>
    <mergeCell ref="C411:H411"/>
    <mergeCell ref="C419:H419"/>
    <mergeCell ref="C442:H442"/>
    <mergeCell ref="C443:H443"/>
    <mergeCell ref="C436:H436"/>
    <mergeCell ref="C437:H437"/>
    <mergeCell ref="C438:H438"/>
    <mergeCell ref="C439:H439"/>
    <mergeCell ref="C440:H440"/>
    <mergeCell ref="C441:H441"/>
    <mergeCell ref="P453:R453"/>
    <mergeCell ref="M3:R5"/>
    <mergeCell ref="B422:L422"/>
    <mergeCell ref="B423:L423"/>
    <mergeCell ref="B424:H424"/>
    <mergeCell ref="C425:H425"/>
    <mergeCell ref="C426:H426"/>
    <mergeCell ref="C427:H427"/>
    <mergeCell ref="C428:H428"/>
    <mergeCell ref="C429:H429"/>
    <mergeCell ref="M453:O453"/>
    <mergeCell ref="B445:L445"/>
    <mergeCell ref="B446:L446"/>
    <mergeCell ref="B447:L447"/>
    <mergeCell ref="B448:L448"/>
    <mergeCell ref="B449:L449"/>
    <mergeCell ref="B450:L450"/>
    <mergeCell ref="B451:L451"/>
    <mergeCell ref="B452:L452"/>
    <mergeCell ref="B453:L453"/>
    <mergeCell ref="C430:H430"/>
    <mergeCell ref="C431:H431"/>
    <mergeCell ref="C432:H432"/>
    <mergeCell ref="C433:H433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192FC-7319-450A-B69E-84D1781F993E}">
  <sheetPr codeName="Plan20">
    <tabColor theme="7" tint="-0.499984740745262"/>
  </sheetPr>
  <dimension ref="B2:V467"/>
  <sheetViews>
    <sheetView showGridLines="0" zoomScale="80" zoomScaleNormal="80" workbookViewId="0">
      <pane ySplit="6" topLeftCell="A52" activePane="bottomLeft" state="frozen"/>
      <selection activeCell="H20" sqref="H20"/>
      <selection pane="bottomLeft" activeCell="N162" sqref="N162"/>
    </sheetView>
  </sheetViews>
  <sheetFormatPr defaultRowHeight="15" x14ac:dyDescent="0.25"/>
  <cols>
    <col min="1" max="2" width="3.5703125" style="369" customWidth="1"/>
    <col min="3" max="9" width="9.140625" style="369"/>
    <col min="10" max="11" width="12.5703125" style="369" customWidth="1"/>
    <col min="12" max="12" width="13.5703125" style="369" bestFit="1" customWidth="1"/>
    <col min="13" max="13" width="15.5703125" style="369" customWidth="1"/>
    <col min="14" max="15" width="14.5703125" style="369" customWidth="1"/>
    <col min="16" max="16" width="15.5703125" style="369" customWidth="1"/>
    <col min="17" max="16384" width="9.140625" style="369"/>
  </cols>
  <sheetData>
    <row r="2" spans="2:22" ht="22.5" customHeight="1" x14ac:dyDescent="0.25">
      <c r="B2" s="974" t="s">
        <v>933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75"/>
      <c r="O2" s="975"/>
      <c r="P2" s="987"/>
    </row>
    <row r="3" spans="2:22" x14ac:dyDescent="0.25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8"/>
      <c r="N3" s="988" t="s">
        <v>213</v>
      </c>
      <c r="O3" s="989"/>
      <c r="P3" s="990"/>
      <c r="R3" s="867" t="s">
        <v>883</v>
      </c>
      <c r="S3" s="868"/>
      <c r="T3" s="869"/>
      <c r="U3" s="84" t="s">
        <v>143</v>
      </c>
      <c r="V3" s="85" t="s">
        <v>144</v>
      </c>
    </row>
    <row r="4" spans="2:22" x14ac:dyDescent="0.25">
      <c r="B4" s="109" t="s">
        <v>230</v>
      </c>
      <c r="C4" s="110"/>
      <c r="D4" s="110"/>
      <c r="E4" s="110"/>
      <c r="F4" s="111">
        <v>0.95</v>
      </c>
      <c r="G4" s="112"/>
      <c r="H4" s="110" t="s">
        <v>231</v>
      </c>
      <c r="I4" s="110"/>
      <c r="J4" s="110"/>
      <c r="K4" s="110"/>
      <c r="L4" s="113">
        <v>1.96</v>
      </c>
      <c r="M4" s="114"/>
      <c r="N4" s="995"/>
      <c r="O4" s="996"/>
      <c r="P4" s="1007"/>
      <c r="R4" s="861" t="s">
        <v>888</v>
      </c>
      <c r="S4" s="861"/>
      <c r="T4" s="861"/>
      <c r="U4" s="77">
        <f>'Custo Contábil'!E29</f>
        <v>0.05</v>
      </c>
      <c r="V4" s="78">
        <f>'Custo Contábil'!F29</f>
        <v>0</v>
      </c>
    </row>
    <row r="5" spans="2:22" x14ac:dyDescent="0.25">
      <c r="B5" s="109" t="s">
        <v>232</v>
      </c>
      <c r="C5" s="110"/>
      <c r="D5" s="110"/>
      <c r="E5" s="110"/>
      <c r="F5" s="111">
        <v>0.1</v>
      </c>
      <c r="G5" s="112"/>
      <c r="H5" s="110"/>
      <c r="I5" s="110"/>
      <c r="J5" s="110"/>
      <c r="K5" s="110"/>
      <c r="L5" s="115"/>
      <c r="M5" s="114"/>
      <c r="N5" s="991"/>
      <c r="O5" s="992"/>
      <c r="P5" s="993"/>
      <c r="R5" s="341"/>
      <c r="S5" s="341"/>
      <c r="T5" s="341"/>
      <c r="U5" s="341"/>
      <c r="V5" s="341"/>
    </row>
    <row r="6" spans="2:22" x14ac:dyDescent="0.25"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309" t="s">
        <v>795</v>
      </c>
      <c r="O6" s="309" t="s">
        <v>239</v>
      </c>
      <c r="P6" s="310" t="s">
        <v>240</v>
      </c>
      <c r="R6" s="341"/>
      <c r="S6" s="341"/>
      <c r="T6" s="341"/>
      <c r="U6" s="341"/>
      <c r="V6" s="341"/>
    </row>
    <row r="7" spans="2:22" x14ac:dyDescent="0.25">
      <c r="B7" s="967" t="s">
        <v>678</v>
      </c>
      <c r="C7" s="968"/>
      <c r="D7" s="968"/>
      <c r="E7" s="968"/>
      <c r="F7" s="968"/>
      <c r="G7" s="968"/>
      <c r="H7" s="968"/>
      <c r="I7" s="968"/>
      <c r="J7" s="968"/>
      <c r="K7" s="968"/>
      <c r="L7" s="968"/>
      <c r="M7" s="968"/>
      <c r="N7" s="968"/>
      <c r="O7" s="968"/>
      <c r="P7" s="979"/>
      <c r="R7" s="341"/>
      <c r="S7" s="341"/>
      <c r="T7" s="341"/>
      <c r="U7" s="341"/>
      <c r="V7" s="341"/>
    </row>
    <row r="8" spans="2:22" x14ac:dyDescent="0.25">
      <c r="B8" s="1004" t="s">
        <v>233</v>
      </c>
      <c r="C8" s="1005"/>
      <c r="D8" s="1005"/>
      <c r="E8" s="1005"/>
      <c r="F8" s="1005"/>
      <c r="G8" s="1005"/>
      <c r="H8" s="1005"/>
      <c r="I8" s="1005"/>
      <c r="J8" s="1005"/>
      <c r="K8" s="1005"/>
      <c r="L8" s="1005"/>
      <c r="M8" s="1005"/>
      <c r="N8" s="1005"/>
      <c r="O8" s="1005"/>
      <c r="P8" s="1006"/>
      <c r="R8" s="341"/>
      <c r="S8" s="341"/>
      <c r="T8" s="341"/>
      <c r="U8" s="341"/>
      <c r="V8" s="341"/>
    </row>
    <row r="9" spans="2:22" x14ac:dyDescent="0.25">
      <c r="B9" s="969" t="s">
        <v>234</v>
      </c>
      <c r="C9" s="970"/>
      <c r="D9" s="970"/>
      <c r="E9" s="970"/>
      <c r="F9" s="970"/>
      <c r="G9" s="970"/>
      <c r="H9" s="971"/>
      <c r="I9" s="119" t="s">
        <v>235</v>
      </c>
      <c r="J9" s="120" t="s">
        <v>236</v>
      </c>
      <c r="K9" s="120" t="s">
        <v>237</v>
      </c>
      <c r="L9" s="120" t="s">
        <v>238</v>
      </c>
      <c r="M9" s="120" t="s">
        <v>0</v>
      </c>
      <c r="N9" s="309" t="s">
        <v>795</v>
      </c>
      <c r="O9" s="309" t="s">
        <v>239</v>
      </c>
      <c r="P9" s="310" t="s">
        <v>240</v>
      </c>
    </row>
    <row r="10" spans="2:22" x14ac:dyDescent="0.25">
      <c r="B10" s="122">
        <v>1</v>
      </c>
      <c r="C10" s="983" t="str">
        <f>IF(ISBLANK('M&amp;V (ORÇ)'!C10)," ",'M&amp;V (ORÇ)'!C10)</f>
        <v xml:space="preserve"> </v>
      </c>
      <c r="D10" s="983"/>
      <c r="E10" s="983"/>
      <c r="F10" s="983"/>
      <c r="G10" s="983"/>
      <c r="H10" s="984"/>
      <c r="I10" s="485" t="str">
        <f>IF(ISBLANK('M&amp;V (ORÇ)'!I10)," ",'M&amp;V (ORÇ)'!I10)</f>
        <v xml:space="preserve"> </v>
      </c>
      <c r="J10" s="485" t="str">
        <f>IF(ISBLANK('M&amp;V (ORÇ)'!J10)," ",'M&amp;V (ORÇ)'!J10)</f>
        <v xml:space="preserve"> </v>
      </c>
      <c r="K10" s="487">
        <f>'M&amp;V (ORÇ)'!K10</f>
        <v>0</v>
      </c>
      <c r="L10" s="486">
        <f>'M&amp;V (ORÇ)'!L10</f>
        <v>0</v>
      </c>
      <c r="M10" s="123">
        <f>IF(J10="",0,K10*L10)</f>
        <v>0</v>
      </c>
      <c r="N10" s="125">
        <f t="shared" ref="N10:N41" si="0">M10-O10-P10</f>
        <v>0</v>
      </c>
      <c r="O10" s="124"/>
      <c r="P10" s="124"/>
    </row>
    <row r="11" spans="2:22" x14ac:dyDescent="0.25">
      <c r="B11" s="122">
        <v>2</v>
      </c>
      <c r="C11" s="983" t="str">
        <f>IF(ISBLANK('M&amp;V (ORÇ)'!C11)," ",'M&amp;V (ORÇ)'!C11)</f>
        <v xml:space="preserve"> </v>
      </c>
      <c r="D11" s="983"/>
      <c r="E11" s="983"/>
      <c r="F11" s="983"/>
      <c r="G11" s="983"/>
      <c r="H11" s="984"/>
      <c r="I11" s="485" t="str">
        <f>IF(ISBLANK('M&amp;V (ORÇ)'!I11)," ",'M&amp;V (ORÇ)'!I11)</f>
        <v xml:space="preserve"> </v>
      </c>
      <c r="J11" s="485" t="str">
        <f>IF(ISBLANK('M&amp;V (ORÇ)'!J11)," ",'M&amp;V (ORÇ)'!J11)</f>
        <v xml:space="preserve"> </v>
      </c>
      <c r="K11" s="487">
        <f>'M&amp;V (ORÇ)'!K11</f>
        <v>0</v>
      </c>
      <c r="L11" s="486">
        <f>'M&amp;V (ORÇ)'!L11</f>
        <v>0</v>
      </c>
      <c r="M11" s="123">
        <f t="shared" ref="M11:M59" si="1">IF(J11="",0,K11*L11)</f>
        <v>0</v>
      </c>
      <c r="N11" s="125">
        <f t="shared" si="0"/>
        <v>0</v>
      </c>
      <c r="O11" s="124"/>
      <c r="P11" s="124"/>
    </row>
    <row r="12" spans="2:22" x14ac:dyDescent="0.25">
      <c r="B12" s="122">
        <v>3</v>
      </c>
      <c r="C12" s="983" t="str">
        <f>IF(ISBLANK('M&amp;V (ORÇ)'!C12)," ",'M&amp;V (ORÇ)'!C12)</f>
        <v xml:space="preserve"> </v>
      </c>
      <c r="D12" s="983"/>
      <c r="E12" s="983"/>
      <c r="F12" s="983"/>
      <c r="G12" s="983"/>
      <c r="H12" s="984"/>
      <c r="I12" s="485" t="str">
        <f>IF(ISBLANK('M&amp;V (ORÇ)'!I12)," ",'M&amp;V (ORÇ)'!I12)</f>
        <v xml:space="preserve"> </v>
      </c>
      <c r="J12" s="485" t="str">
        <f>IF(ISBLANK('M&amp;V (ORÇ)'!J12)," ",'M&amp;V (ORÇ)'!J12)</f>
        <v xml:space="preserve"> </v>
      </c>
      <c r="K12" s="487">
        <f>'M&amp;V (ORÇ)'!K12</f>
        <v>0</v>
      </c>
      <c r="L12" s="486">
        <f>'M&amp;V (ORÇ)'!L12</f>
        <v>0</v>
      </c>
      <c r="M12" s="123">
        <f t="shared" si="1"/>
        <v>0</v>
      </c>
      <c r="N12" s="125">
        <f t="shared" si="0"/>
        <v>0</v>
      </c>
      <c r="O12" s="124"/>
      <c r="P12" s="124"/>
    </row>
    <row r="13" spans="2:22" x14ac:dyDescent="0.25">
      <c r="B13" s="122">
        <v>4</v>
      </c>
      <c r="C13" s="983" t="str">
        <f>IF(ISBLANK('M&amp;V (ORÇ)'!C13)," ",'M&amp;V (ORÇ)'!C13)</f>
        <v xml:space="preserve"> </v>
      </c>
      <c r="D13" s="983"/>
      <c r="E13" s="983"/>
      <c r="F13" s="983"/>
      <c r="G13" s="983"/>
      <c r="H13" s="984"/>
      <c r="I13" s="485" t="str">
        <f>IF(ISBLANK('M&amp;V (ORÇ)'!I13)," ",'M&amp;V (ORÇ)'!I13)</f>
        <v xml:space="preserve"> </v>
      </c>
      <c r="J13" s="485" t="str">
        <f>IF(ISBLANK('M&amp;V (ORÇ)'!J13)," ",'M&amp;V (ORÇ)'!J13)</f>
        <v xml:space="preserve"> </v>
      </c>
      <c r="K13" s="487">
        <f>'M&amp;V (ORÇ)'!K13</f>
        <v>0</v>
      </c>
      <c r="L13" s="486">
        <f>'M&amp;V (ORÇ)'!L13</f>
        <v>0</v>
      </c>
      <c r="M13" s="123">
        <f t="shared" si="1"/>
        <v>0</v>
      </c>
      <c r="N13" s="125">
        <f t="shared" si="0"/>
        <v>0</v>
      </c>
      <c r="O13" s="124"/>
      <c r="P13" s="124"/>
    </row>
    <row r="14" spans="2:22" x14ac:dyDescent="0.25">
      <c r="B14" s="122">
        <v>5</v>
      </c>
      <c r="C14" s="983" t="str">
        <f>IF(ISBLANK('M&amp;V (ORÇ)'!C14)," ",'M&amp;V (ORÇ)'!C14)</f>
        <v xml:space="preserve"> </v>
      </c>
      <c r="D14" s="983"/>
      <c r="E14" s="983"/>
      <c r="F14" s="983"/>
      <c r="G14" s="983"/>
      <c r="H14" s="984"/>
      <c r="I14" s="485" t="str">
        <f>IF(ISBLANK('M&amp;V (ORÇ)'!I14)," ",'M&amp;V (ORÇ)'!I14)</f>
        <v xml:space="preserve"> </v>
      </c>
      <c r="J14" s="485" t="str">
        <f>IF(ISBLANK('M&amp;V (ORÇ)'!J14)," ",'M&amp;V (ORÇ)'!J14)</f>
        <v xml:space="preserve"> </v>
      </c>
      <c r="K14" s="487">
        <f>'M&amp;V (ORÇ)'!K14</f>
        <v>0</v>
      </c>
      <c r="L14" s="486">
        <f>'M&amp;V (ORÇ)'!L14</f>
        <v>0</v>
      </c>
      <c r="M14" s="123">
        <f t="shared" si="1"/>
        <v>0</v>
      </c>
      <c r="N14" s="125">
        <f t="shared" si="0"/>
        <v>0</v>
      </c>
      <c r="O14" s="124"/>
      <c r="P14" s="124"/>
    </row>
    <row r="15" spans="2:22" x14ac:dyDescent="0.25">
      <c r="B15" s="122">
        <v>6</v>
      </c>
      <c r="C15" s="983" t="str">
        <f>IF(ISBLANK('M&amp;V (ORÇ)'!C15)," ",'M&amp;V (ORÇ)'!C15)</f>
        <v xml:space="preserve"> </v>
      </c>
      <c r="D15" s="983"/>
      <c r="E15" s="983"/>
      <c r="F15" s="983"/>
      <c r="G15" s="983"/>
      <c r="H15" s="984"/>
      <c r="I15" s="485" t="str">
        <f>IF(ISBLANK('M&amp;V (ORÇ)'!I15)," ",'M&amp;V (ORÇ)'!I15)</f>
        <v xml:space="preserve"> </v>
      </c>
      <c r="J15" s="485" t="str">
        <f>IF(ISBLANK('M&amp;V (ORÇ)'!J15)," ",'M&amp;V (ORÇ)'!J15)</f>
        <v xml:space="preserve"> </v>
      </c>
      <c r="K15" s="487">
        <f>'M&amp;V (ORÇ)'!K15</f>
        <v>0</v>
      </c>
      <c r="L15" s="486">
        <f>'M&amp;V (ORÇ)'!L15</f>
        <v>0</v>
      </c>
      <c r="M15" s="123">
        <f t="shared" si="1"/>
        <v>0</v>
      </c>
      <c r="N15" s="125">
        <f t="shared" si="0"/>
        <v>0</v>
      </c>
      <c r="O15" s="124"/>
      <c r="P15" s="124"/>
    </row>
    <row r="16" spans="2:22" x14ac:dyDescent="0.25">
      <c r="B16" s="122">
        <v>7</v>
      </c>
      <c r="C16" s="983" t="str">
        <f>IF(ISBLANK('M&amp;V (ORÇ)'!C16)," ",'M&amp;V (ORÇ)'!C16)</f>
        <v xml:space="preserve"> </v>
      </c>
      <c r="D16" s="983"/>
      <c r="E16" s="983"/>
      <c r="F16" s="983"/>
      <c r="G16" s="983"/>
      <c r="H16" s="984"/>
      <c r="I16" s="485" t="str">
        <f>IF(ISBLANK('M&amp;V (ORÇ)'!I16)," ",'M&amp;V (ORÇ)'!I16)</f>
        <v xml:space="preserve"> </v>
      </c>
      <c r="J16" s="485" t="str">
        <f>IF(ISBLANK('M&amp;V (ORÇ)'!J16)," ",'M&amp;V (ORÇ)'!J16)</f>
        <v xml:space="preserve"> </v>
      </c>
      <c r="K16" s="487">
        <f>'M&amp;V (ORÇ)'!K16</f>
        <v>0</v>
      </c>
      <c r="L16" s="486">
        <f>'M&amp;V (ORÇ)'!L16</f>
        <v>0</v>
      </c>
      <c r="M16" s="123">
        <f t="shared" si="1"/>
        <v>0</v>
      </c>
      <c r="N16" s="125">
        <f t="shared" si="0"/>
        <v>0</v>
      </c>
      <c r="O16" s="124"/>
      <c r="P16" s="124"/>
    </row>
    <row r="17" spans="2:16" x14ac:dyDescent="0.25">
      <c r="B17" s="122">
        <v>8</v>
      </c>
      <c r="C17" s="983" t="str">
        <f>IF(ISBLANK('M&amp;V (ORÇ)'!C17)," ",'M&amp;V (ORÇ)'!C17)</f>
        <v xml:space="preserve"> </v>
      </c>
      <c r="D17" s="983"/>
      <c r="E17" s="983"/>
      <c r="F17" s="983"/>
      <c r="G17" s="983"/>
      <c r="H17" s="984"/>
      <c r="I17" s="485" t="str">
        <f>IF(ISBLANK('M&amp;V (ORÇ)'!I17)," ",'M&amp;V (ORÇ)'!I17)</f>
        <v xml:space="preserve"> </v>
      </c>
      <c r="J17" s="485" t="str">
        <f>IF(ISBLANK('M&amp;V (ORÇ)'!J17)," ",'M&amp;V (ORÇ)'!J17)</f>
        <v xml:space="preserve"> </v>
      </c>
      <c r="K17" s="487">
        <f>'M&amp;V (ORÇ)'!K17</f>
        <v>0</v>
      </c>
      <c r="L17" s="486">
        <f>'M&amp;V (ORÇ)'!L17</f>
        <v>0</v>
      </c>
      <c r="M17" s="123">
        <f t="shared" si="1"/>
        <v>0</v>
      </c>
      <c r="N17" s="125">
        <f t="shared" si="0"/>
        <v>0</v>
      </c>
      <c r="O17" s="124"/>
      <c r="P17" s="124"/>
    </row>
    <row r="18" spans="2:16" x14ac:dyDescent="0.25">
      <c r="B18" s="122">
        <v>9</v>
      </c>
      <c r="C18" s="983" t="str">
        <f>IF(ISBLANK('M&amp;V (ORÇ)'!C18)," ",'M&amp;V (ORÇ)'!C18)</f>
        <v xml:space="preserve"> </v>
      </c>
      <c r="D18" s="983"/>
      <c r="E18" s="983"/>
      <c r="F18" s="983"/>
      <c r="G18" s="983"/>
      <c r="H18" s="984"/>
      <c r="I18" s="485" t="str">
        <f>IF(ISBLANK('M&amp;V (ORÇ)'!I18)," ",'M&amp;V (ORÇ)'!I18)</f>
        <v xml:space="preserve"> </v>
      </c>
      <c r="J18" s="485" t="str">
        <f>IF(ISBLANK('M&amp;V (ORÇ)'!J18)," ",'M&amp;V (ORÇ)'!J18)</f>
        <v xml:space="preserve"> </v>
      </c>
      <c r="K18" s="487">
        <f>'M&amp;V (ORÇ)'!K18</f>
        <v>0</v>
      </c>
      <c r="L18" s="486">
        <f>'M&amp;V (ORÇ)'!L18</f>
        <v>0</v>
      </c>
      <c r="M18" s="123">
        <f t="shared" si="1"/>
        <v>0</v>
      </c>
      <c r="N18" s="125">
        <f t="shared" si="0"/>
        <v>0</v>
      </c>
      <c r="O18" s="124"/>
      <c r="P18" s="124"/>
    </row>
    <row r="19" spans="2:16" x14ac:dyDescent="0.25">
      <c r="B19" s="122">
        <v>10</v>
      </c>
      <c r="C19" s="983" t="str">
        <f>IF(ISBLANK('M&amp;V (ORÇ)'!C19)," ",'M&amp;V (ORÇ)'!C19)</f>
        <v xml:space="preserve"> </v>
      </c>
      <c r="D19" s="983"/>
      <c r="E19" s="983"/>
      <c r="F19" s="983"/>
      <c r="G19" s="983"/>
      <c r="H19" s="984"/>
      <c r="I19" s="485" t="str">
        <f>IF(ISBLANK('M&amp;V (ORÇ)'!I19)," ",'M&amp;V (ORÇ)'!I19)</f>
        <v xml:space="preserve"> </v>
      </c>
      <c r="J19" s="485" t="str">
        <f>IF(ISBLANK('M&amp;V (ORÇ)'!J19)," ",'M&amp;V (ORÇ)'!J19)</f>
        <v xml:space="preserve"> </v>
      </c>
      <c r="K19" s="487">
        <f>'M&amp;V (ORÇ)'!K19</f>
        <v>0</v>
      </c>
      <c r="L19" s="486">
        <f>'M&amp;V (ORÇ)'!L19</f>
        <v>0</v>
      </c>
      <c r="M19" s="123">
        <f t="shared" si="1"/>
        <v>0</v>
      </c>
      <c r="N19" s="125">
        <f t="shared" si="0"/>
        <v>0</v>
      </c>
      <c r="O19" s="124"/>
      <c r="P19" s="124"/>
    </row>
    <row r="20" spans="2:16" x14ac:dyDescent="0.25">
      <c r="B20" s="122">
        <v>11</v>
      </c>
      <c r="C20" s="983" t="str">
        <f>IF(ISBLANK('M&amp;V (ORÇ)'!C20)," ",'M&amp;V (ORÇ)'!C20)</f>
        <v xml:space="preserve"> </v>
      </c>
      <c r="D20" s="983"/>
      <c r="E20" s="983"/>
      <c r="F20" s="983"/>
      <c r="G20" s="983"/>
      <c r="H20" s="984"/>
      <c r="I20" s="485" t="str">
        <f>IF(ISBLANK('M&amp;V (ORÇ)'!I20)," ",'M&amp;V (ORÇ)'!I20)</f>
        <v xml:space="preserve"> </v>
      </c>
      <c r="J20" s="485" t="str">
        <f>IF(ISBLANK('M&amp;V (ORÇ)'!J20)," ",'M&amp;V (ORÇ)'!J20)</f>
        <v xml:space="preserve"> </v>
      </c>
      <c r="K20" s="487">
        <f>'M&amp;V (ORÇ)'!K20</f>
        <v>0</v>
      </c>
      <c r="L20" s="486">
        <f>'M&amp;V (ORÇ)'!L20</f>
        <v>0</v>
      </c>
      <c r="M20" s="123">
        <f t="shared" si="1"/>
        <v>0</v>
      </c>
      <c r="N20" s="125">
        <f t="shared" si="0"/>
        <v>0</v>
      </c>
      <c r="O20" s="124"/>
      <c r="P20" s="124"/>
    </row>
    <row r="21" spans="2:16" x14ac:dyDescent="0.25">
      <c r="B21" s="122">
        <v>12</v>
      </c>
      <c r="C21" s="983" t="str">
        <f>IF(ISBLANK('M&amp;V (ORÇ)'!C21)," ",'M&amp;V (ORÇ)'!C21)</f>
        <v xml:space="preserve"> </v>
      </c>
      <c r="D21" s="983"/>
      <c r="E21" s="983"/>
      <c r="F21" s="983"/>
      <c r="G21" s="983"/>
      <c r="H21" s="984"/>
      <c r="I21" s="485" t="str">
        <f>IF(ISBLANK('M&amp;V (ORÇ)'!I21)," ",'M&amp;V (ORÇ)'!I21)</f>
        <v xml:space="preserve"> </v>
      </c>
      <c r="J21" s="485" t="str">
        <f>IF(ISBLANK('M&amp;V (ORÇ)'!J21)," ",'M&amp;V (ORÇ)'!J21)</f>
        <v xml:space="preserve"> </v>
      </c>
      <c r="K21" s="487">
        <f>'M&amp;V (ORÇ)'!K21</f>
        <v>0</v>
      </c>
      <c r="L21" s="486">
        <f>'M&amp;V (ORÇ)'!L21</f>
        <v>0</v>
      </c>
      <c r="M21" s="123">
        <f t="shared" si="1"/>
        <v>0</v>
      </c>
      <c r="N21" s="125">
        <f t="shared" si="0"/>
        <v>0</v>
      </c>
      <c r="O21" s="124"/>
      <c r="P21" s="124"/>
    </row>
    <row r="22" spans="2:16" x14ac:dyDescent="0.25">
      <c r="B22" s="122">
        <v>13</v>
      </c>
      <c r="C22" s="983" t="str">
        <f>IF(ISBLANK('M&amp;V (ORÇ)'!C22)," ",'M&amp;V (ORÇ)'!C22)</f>
        <v xml:space="preserve"> </v>
      </c>
      <c r="D22" s="983"/>
      <c r="E22" s="983"/>
      <c r="F22" s="983"/>
      <c r="G22" s="983"/>
      <c r="H22" s="984"/>
      <c r="I22" s="485" t="str">
        <f>IF(ISBLANK('M&amp;V (ORÇ)'!I22)," ",'M&amp;V (ORÇ)'!I22)</f>
        <v xml:space="preserve"> </v>
      </c>
      <c r="J22" s="485" t="str">
        <f>IF(ISBLANK('M&amp;V (ORÇ)'!J22)," ",'M&amp;V (ORÇ)'!J22)</f>
        <v xml:space="preserve"> </v>
      </c>
      <c r="K22" s="487">
        <f>'M&amp;V (ORÇ)'!K22</f>
        <v>0</v>
      </c>
      <c r="L22" s="486">
        <f>'M&amp;V (ORÇ)'!L22</f>
        <v>0</v>
      </c>
      <c r="M22" s="123">
        <f t="shared" si="1"/>
        <v>0</v>
      </c>
      <c r="N22" s="125">
        <f t="shared" si="0"/>
        <v>0</v>
      </c>
      <c r="O22" s="124"/>
      <c r="P22" s="124"/>
    </row>
    <row r="23" spans="2:16" x14ac:dyDescent="0.25">
      <c r="B23" s="122">
        <v>14</v>
      </c>
      <c r="C23" s="983" t="str">
        <f>IF(ISBLANK('M&amp;V (ORÇ)'!C23)," ",'M&amp;V (ORÇ)'!C23)</f>
        <v xml:space="preserve"> </v>
      </c>
      <c r="D23" s="983"/>
      <c r="E23" s="983"/>
      <c r="F23" s="983"/>
      <c r="G23" s="983"/>
      <c r="H23" s="984"/>
      <c r="I23" s="485" t="str">
        <f>IF(ISBLANK('M&amp;V (ORÇ)'!I23)," ",'M&amp;V (ORÇ)'!I23)</f>
        <v xml:space="preserve"> </v>
      </c>
      <c r="J23" s="485" t="str">
        <f>IF(ISBLANK('M&amp;V (ORÇ)'!J23)," ",'M&amp;V (ORÇ)'!J23)</f>
        <v xml:space="preserve"> </v>
      </c>
      <c r="K23" s="487">
        <f>'M&amp;V (ORÇ)'!K23</f>
        <v>0</v>
      </c>
      <c r="L23" s="486">
        <f>'M&amp;V (ORÇ)'!L23</f>
        <v>0</v>
      </c>
      <c r="M23" s="123">
        <f t="shared" si="1"/>
        <v>0</v>
      </c>
      <c r="N23" s="125">
        <f t="shared" si="0"/>
        <v>0</v>
      </c>
      <c r="O23" s="124"/>
      <c r="P23" s="124"/>
    </row>
    <row r="24" spans="2:16" x14ac:dyDescent="0.25">
      <c r="B24" s="122">
        <v>15</v>
      </c>
      <c r="C24" s="983" t="str">
        <f>IF(ISBLANK('M&amp;V (ORÇ)'!C24)," ",'M&amp;V (ORÇ)'!C24)</f>
        <v xml:space="preserve"> </v>
      </c>
      <c r="D24" s="983"/>
      <c r="E24" s="983"/>
      <c r="F24" s="983"/>
      <c r="G24" s="983"/>
      <c r="H24" s="984"/>
      <c r="I24" s="485" t="str">
        <f>IF(ISBLANK('M&amp;V (ORÇ)'!I24)," ",'M&amp;V (ORÇ)'!I24)</f>
        <v xml:space="preserve"> </v>
      </c>
      <c r="J24" s="485" t="str">
        <f>IF(ISBLANK('M&amp;V (ORÇ)'!J24)," ",'M&amp;V (ORÇ)'!J24)</f>
        <v xml:space="preserve"> </v>
      </c>
      <c r="K24" s="487">
        <f>'M&amp;V (ORÇ)'!K24</f>
        <v>0</v>
      </c>
      <c r="L24" s="486">
        <f>'M&amp;V (ORÇ)'!L24</f>
        <v>0</v>
      </c>
      <c r="M24" s="123">
        <f t="shared" si="1"/>
        <v>0</v>
      </c>
      <c r="N24" s="125">
        <f t="shared" si="0"/>
        <v>0</v>
      </c>
      <c r="O24" s="124"/>
      <c r="P24" s="124"/>
    </row>
    <row r="25" spans="2:16" x14ac:dyDescent="0.25">
      <c r="B25" s="122">
        <v>16</v>
      </c>
      <c r="C25" s="983" t="str">
        <f>IF(ISBLANK('M&amp;V (ORÇ)'!C25)," ",'M&amp;V (ORÇ)'!C25)</f>
        <v xml:space="preserve"> </v>
      </c>
      <c r="D25" s="983"/>
      <c r="E25" s="983"/>
      <c r="F25" s="983"/>
      <c r="G25" s="983"/>
      <c r="H25" s="984"/>
      <c r="I25" s="485" t="str">
        <f>IF(ISBLANK('M&amp;V (ORÇ)'!I25)," ",'M&amp;V (ORÇ)'!I25)</f>
        <v xml:space="preserve"> </v>
      </c>
      <c r="J25" s="485" t="str">
        <f>IF(ISBLANK('M&amp;V (ORÇ)'!J25)," ",'M&amp;V (ORÇ)'!J25)</f>
        <v xml:space="preserve"> </v>
      </c>
      <c r="K25" s="487">
        <f>'M&amp;V (ORÇ)'!K25</f>
        <v>0</v>
      </c>
      <c r="L25" s="486">
        <f>'M&amp;V (ORÇ)'!L25</f>
        <v>0</v>
      </c>
      <c r="M25" s="123">
        <f t="shared" si="1"/>
        <v>0</v>
      </c>
      <c r="N25" s="125">
        <f t="shared" si="0"/>
        <v>0</v>
      </c>
      <c r="O25" s="124"/>
      <c r="P25" s="124"/>
    </row>
    <row r="26" spans="2:16" x14ac:dyDescent="0.25">
      <c r="B26" s="122">
        <v>17</v>
      </c>
      <c r="C26" s="983" t="str">
        <f>IF(ISBLANK('M&amp;V (ORÇ)'!C26)," ",'M&amp;V (ORÇ)'!C26)</f>
        <v xml:space="preserve"> </v>
      </c>
      <c r="D26" s="983"/>
      <c r="E26" s="983"/>
      <c r="F26" s="983"/>
      <c r="G26" s="983"/>
      <c r="H26" s="984"/>
      <c r="I26" s="485" t="str">
        <f>IF(ISBLANK('M&amp;V (ORÇ)'!I26)," ",'M&amp;V (ORÇ)'!I26)</f>
        <v xml:space="preserve"> </v>
      </c>
      <c r="J26" s="485" t="str">
        <f>IF(ISBLANK('M&amp;V (ORÇ)'!J26)," ",'M&amp;V (ORÇ)'!J26)</f>
        <v xml:space="preserve"> </v>
      </c>
      <c r="K26" s="487">
        <f>'M&amp;V (ORÇ)'!K26</f>
        <v>0</v>
      </c>
      <c r="L26" s="486">
        <f>'M&amp;V (ORÇ)'!L26</f>
        <v>0</v>
      </c>
      <c r="M26" s="123">
        <f t="shared" si="1"/>
        <v>0</v>
      </c>
      <c r="N26" s="125">
        <f t="shared" si="0"/>
        <v>0</v>
      </c>
      <c r="O26" s="124"/>
      <c r="P26" s="124"/>
    </row>
    <row r="27" spans="2:16" x14ac:dyDescent="0.25">
      <c r="B27" s="122">
        <v>18</v>
      </c>
      <c r="C27" s="983" t="str">
        <f>IF(ISBLANK('M&amp;V (ORÇ)'!C27)," ",'M&amp;V (ORÇ)'!C27)</f>
        <v xml:space="preserve"> </v>
      </c>
      <c r="D27" s="983"/>
      <c r="E27" s="983"/>
      <c r="F27" s="983"/>
      <c r="G27" s="983"/>
      <c r="H27" s="984"/>
      <c r="I27" s="485" t="str">
        <f>IF(ISBLANK('M&amp;V (ORÇ)'!I27)," ",'M&amp;V (ORÇ)'!I27)</f>
        <v xml:space="preserve"> </v>
      </c>
      <c r="J27" s="485" t="str">
        <f>IF(ISBLANK('M&amp;V (ORÇ)'!J27)," ",'M&amp;V (ORÇ)'!J27)</f>
        <v xml:space="preserve"> </v>
      </c>
      <c r="K27" s="487">
        <f>'M&amp;V (ORÇ)'!K27</f>
        <v>0</v>
      </c>
      <c r="L27" s="486">
        <f>'M&amp;V (ORÇ)'!L27</f>
        <v>0</v>
      </c>
      <c r="M27" s="123">
        <f t="shared" si="1"/>
        <v>0</v>
      </c>
      <c r="N27" s="125">
        <f t="shared" si="0"/>
        <v>0</v>
      </c>
      <c r="O27" s="124"/>
      <c r="P27" s="124"/>
    </row>
    <row r="28" spans="2:16" x14ac:dyDescent="0.25">
      <c r="B28" s="122">
        <v>19</v>
      </c>
      <c r="C28" s="983" t="str">
        <f>IF(ISBLANK('M&amp;V (ORÇ)'!C28)," ",'M&amp;V (ORÇ)'!C28)</f>
        <v xml:space="preserve"> </v>
      </c>
      <c r="D28" s="983"/>
      <c r="E28" s="983"/>
      <c r="F28" s="983"/>
      <c r="G28" s="983"/>
      <c r="H28" s="984"/>
      <c r="I28" s="485" t="str">
        <f>IF(ISBLANK('M&amp;V (ORÇ)'!I28)," ",'M&amp;V (ORÇ)'!I28)</f>
        <v xml:space="preserve"> </v>
      </c>
      <c r="J28" s="485" t="str">
        <f>IF(ISBLANK('M&amp;V (ORÇ)'!J28)," ",'M&amp;V (ORÇ)'!J28)</f>
        <v xml:space="preserve"> </v>
      </c>
      <c r="K28" s="487">
        <f>'M&amp;V (ORÇ)'!K28</f>
        <v>0</v>
      </c>
      <c r="L28" s="486">
        <f>'M&amp;V (ORÇ)'!L28</f>
        <v>0</v>
      </c>
      <c r="M28" s="123">
        <f t="shared" si="1"/>
        <v>0</v>
      </c>
      <c r="N28" s="125">
        <f t="shared" si="0"/>
        <v>0</v>
      </c>
      <c r="O28" s="124"/>
      <c r="P28" s="124"/>
    </row>
    <row r="29" spans="2:16" x14ac:dyDescent="0.25">
      <c r="B29" s="122">
        <v>20</v>
      </c>
      <c r="C29" s="983" t="str">
        <f>IF(ISBLANK('M&amp;V (ORÇ)'!C29)," ",'M&amp;V (ORÇ)'!C29)</f>
        <v xml:space="preserve"> </v>
      </c>
      <c r="D29" s="983"/>
      <c r="E29" s="983"/>
      <c r="F29" s="983"/>
      <c r="G29" s="983"/>
      <c r="H29" s="984"/>
      <c r="I29" s="485" t="str">
        <f>IF(ISBLANK('M&amp;V (ORÇ)'!I29)," ",'M&amp;V (ORÇ)'!I29)</f>
        <v xml:space="preserve"> </v>
      </c>
      <c r="J29" s="485" t="str">
        <f>IF(ISBLANK('M&amp;V (ORÇ)'!J29)," ",'M&amp;V (ORÇ)'!J29)</f>
        <v xml:space="preserve"> </v>
      </c>
      <c r="K29" s="487">
        <f>'M&amp;V (ORÇ)'!K29</f>
        <v>0</v>
      </c>
      <c r="L29" s="486">
        <f>'M&amp;V (ORÇ)'!L29</f>
        <v>0</v>
      </c>
      <c r="M29" s="123">
        <f t="shared" si="1"/>
        <v>0</v>
      </c>
      <c r="N29" s="125">
        <f t="shared" si="0"/>
        <v>0</v>
      </c>
      <c r="O29" s="124"/>
      <c r="P29" s="124"/>
    </row>
    <row r="30" spans="2:16" x14ac:dyDescent="0.25">
      <c r="B30" s="122">
        <v>21</v>
      </c>
      <c r="C30" s="983" t="str">
        <f>IF(ISBLANK('M&amp;V (ORÇ)'!C30)," ",'M&amp;V (ORÇ)'!C30)</f>
        <v xml:space="preserve"> </v>
      </c>
      <c r="D30" s="983"/>
      <c r="E30" s="983"/>
      <c r="F30" s="983"/>
      <c r="G30" s="983"/>
      <c r="H30" s="984"/>
      <c r="I30" s="485" t="str">
        <f>IF(ISBLANK('M&amp;V (ORÇ)'!I30)," ",'M&amp;V (ORÇ)'!I30)</f>
        <v xml:space="preserve"> </v>
      </c>
      <c r="J30" s="485" t="str">
        <f>IF(ISBLANK('M&amp;V (ORÇ)'!J30)," ",'M&amp;V (ORÇ)'!J30)</f>
        <v xml:space="preserve"> </v>
      </c>
      <c r="K30" s="487">
        <f>'M&amp;V (ORÇ)'!K30</f>
        <v>0</v>
      </c>
      <c r="L30" s="486">
        <f>'M&amp;V (ORÇ)'!L30</f>
        <v>0</v>
      </c>
      <c r="M30" s="123">
        <f t="shared" si="1"/>
        <v>0</v>
      </c>
      <c r="N30" s="125">
        <f t="shared" si="0"/>
        <v>0</v>
      </c>
      <c r="O30" s="124"/>
      <c r="P30" s="124"/>
    </row>
    <row r="31" spans="2:16" x14ac:dyDescent="0.25">
      <c r="B31" s="122">
        <v>22</v>
      </c>
      <c r="C31" s="983" t="str">
        <f>IF(ISBLANK('M&amp;V (ORÇ)'!C31)," ",'M&amp;V (ORÇ)'!C31)</f>
        <v xml:space="preserve"> </v>
      </c>
      <c r="D31" s="983"/>
      <c r="E31" s="983"/>
      <c r="F31" s="983"/>
      <c r="G31" s="983"/>
      <c r="H31" s="984"/>
      <c r="I31" s="485" t="str">
        <f>IF(ISBLANK('M&amp;V (ORÇ)'!I31)," ",'M&amp;V (ORÇ)'!I31)</f>
        <v xml:space="preserve"> </v>
      </c>
      <c r="J31" s="485" t="str">
        <f>IF(ISBLANK('M&amp;V (ORÇ)'!J31)," ",'M&amp;V (ORÇ)'!J31)</f>
        <v xml:space="preserve"> </v>
      </c>
      <c r="K31" s="487">
        <f>'M&amp;V (ORÇ)'!K31</f>
        <v>0</v>
      </c>
      <c r="L31" s="486">
        <f>'M&amp;V (ORÇ)'!L31</f>
        <v>0</v>
      </c>
      <c r="M31" s="123">
        <f t="shared" si="1"/>
        <v>0</v>
      </c>
      <c r="N31" s="125">
        <f t="shared" si="0"/>
        <v>0</v>
      </c>
      <c r="O31" s="124"/>
      <c r="P31" s="124"/>
    </row>
    <row r="32" spans="2:16" x14ac:dyDescent="0.25">
      <c r="B32" s="122">
        <v>23</v>
      </c>
      <c r="C32" s="983" t="str">
        <f>IF(ISBLANK('M&amp;V (ORÇ)'!C32)," ",'M&amp;V (ORÇ)'!C32)</f>
        <v xml:space="preserve"> </v>
      </c>
      <c r="D32" s="983"/>
      <c r="E32" s="983"/>
      <c r="F32" s="983"/>
      <c r="G32" s="983"/>
      <c r="H32" s="984"/>
      <c r="I32" s="485" t="str">
        <f>IF(ISBLANK('M&amp;V (ORÇ)'!I32)," ",'M&amp;V (ORÇ)'!I32)</f>
        <v xml:space="preserve"> </v>
      </c>
      <c r="J32" s="485" t="str">
        <f>IF(ISBLANK('M&amp;V (ORÇ)'!J32)," ",'M&amp;V (ORÇ)'!J32)</f>
        <v xml:space="preserve"> </v>
      </c>
      <c r="K32" s="487">
        <f>'M&amp;V (ORÇ)'!K32</f>
        <v>0</v>
      </c>
      <c r="L32" s="486">
        <f>'M&amp;V (ORÇ)'!L32</f>
        <v>0</v>
      </c>
      <c r="M32" s="123">
        <f t="shared" si="1"/>
        <v>0</v>
      </c>
      <c r="N32" s="125">
        <f t="shared" si="0"/>
        <v>0</v>
      </c>
      <c r="O32" s="124"/>
      <c r="P32" s="124"/>
    </row>
    <row r="33" spans="2:16" x14ac:dyDescent="0.25">
      <c r="B33" s="122">
        <v>24</v>
      </c>
      <c r="C33" s="983" t="str">
        <f>IF(ISBLANK('M&amp;V (ORÇ)'!C33)," ",'M&amp;V (ORÇ)'!C33)</f>
        <v xml:space="preserve"> </v>
      </c>
      <c r="D33" s="983"/>
      <c r="E33" s="983"/>
      <c r="F33" s="983"/>
      <c r="G33" s="983"/>
      <c r="H33" s="984"/>
      <c r="I33" s="485" t="str">
        <f>IF(ISBLANK('M&amp;V (ORÇ)'!I33)," ",'M&amp;V (ORÇ)'!I33)</f>
        <v xml:space="preserve"> </v>
      </c>
      <c r="J33" s="485" t="str">
        <f>IF(ISBLANK('M&amp;V (ORÇ)'!J33)," ",'M&amp;V (ORÇ)'!J33)</f>
        <v xml:space="preserve"> </v>
      </c>
      <c r="K33" s="487">
        <f>'M&amp;V (ORÇ)'!K33</f>
        <v>0</v>
      </c>
      <c r="L33" s="486">
        <f>'M&amp;V (ORÇ)'!L33</f>
        <v>0</v>
      </c>
      <c r="M33" s="123">
        <f t="shared" si="1"/>
        <v>0</v>
      </c>
      <c r="N33" s="125">
        <f t="shared" si="0"/>
        <v>0</v>
      </c>
      <c r="O33" s="124"/>
      <c r="P33" s="124"/>
    </row>
    <row r="34" spans="2:16" x14ac:dyDescent="0.25">
      <c r="B34" s="122">
        <v>25</v>
      </c>
      <c r="C34" s="983" t="str">
        <f>IF(ISBLANK('M&amp;V (ORÇ)'!C34)," ",'M&amp;V (ORÇ)'!C34)</f>
        <v xml:space="preserve"> </v>
      </c>
      <c r="D34" s="983"/>
      <c r="E34" s="983"/>
      <c r="F34" s="983"/>
      <c r="G34" s="983"/>
      <c r="H34" s="984"/>
      <c r="I34" s="485" t="str">
        <f>IF(ISBLANK('M&amp;V (ORÇ)'!I34)," ",'M&amp;V (ORÇ)'!I34)</f>
        <v xml:space="preserve"> </v>
      </c>
      <c r="J34" s="485" t="str">
        <f>IF(ISBLANK('M&amp;V (ORÇ)'!J34)," ",'M&amp;V (ORÇ)'!J34)</f>
        <v xml:space="preserve"> </v>
      </c>
      <c r="K34" s="487">
        <f>'M&amp;V (ORÇ)'!K34</f>
        <v>0</v>
      </c>
      <c r="L34" s="486">
        <f>'M&amp;V (ORÇ)'!L34</f>
        <v>0</v>
      </c>
      <c r="M34" s="123">
        <f t="shared" si="1"/>
        <v>0</v>
      </c>
      <c r="N34" s="125">
        <f t="shared" si="0"/>
        <v>0</v>
      </c>
      <c r="O34" s="124"/>
      <c r="P34" s="124"/>
    </row>
    <row r="35" spans="2:16" x14ac:dyDescent="0.25">
      <c r="B35" s="122">
        <v>26</v>
      </c>
      <c r="C35" s="983" t="str">
        <f>IF(ISBLANK('M&amp;V (ORÇ)'!C35)," ",'M&amp;V (ORÇ)'!C35)</f>
        <v xml:space="preserve"> </v>
      </c>
      <c r="D35" s="983"/>
      <c r="E35" s="983"/>
      <c r="F35" s="983"/>
      <c r="G35" s="983"/>
      <c r="H35" s="984"/>
      <c r="I35" s="485" t="str">
        <f>IF(ISBLANK('M&amp;V (ORÇ)'!I35)," ",'M&amp;V (ORÇ)'!I35)</f>
        <v xml:space="preserve"> </v>
      </c>
      <c r="J35" s="485" t="str">
        <f>IF(ISBLANK('M&amp;V (ORÇ)'!J35)," ",'M&amp;V (ORÇ)'!J35)</f>
        <v xml:space="preserve"> </v>
      </c>
      <c r="K35" s="487">
        <f>'M&amp;V (ORÇ)'!K35</f>
        <v>0</v>
      </c>
      <c r="L35" s="486">
        <f>'M&amp;V (ORÇ)'!L35</f>
        <v>0</v>
      </c>
      <c r="M35" s="123">
        <f t="shared" si="1"/>
        <v>0</v>
      </c>
      <c r="N35" s="125">
        <f t="shared" si="0"/>
        <v>0</v>
      </c>
      <c r="O35" s="124"/>
      <c r="P35" s="124"/>
    </row>
    <row r="36" spans="2:16" x14ac:dyDescent="0.25">
      <c r="B36" s="122">
        <v>27</v>
      </c>
      <c r="C36" s="983" t="str">
        <f>IF(ISBLANK('M&amp;V (ORÇ)'!C36)," ",'M&amp;V (ORÇ)'!C36)</f>
        <v xml:space="preserve"> </v>
      </c>
      <c r="D36" s="983"/>
      <c r="E36" s="983"/>
      <c r="F36" s="983"/>
      <c r="G36" s="983"/>
      <c r="H36" s="984"/>
      <c r="I36" s="485" t="str">
        <f>IF(ISBLANK('M&amp;V (ORÇ)'!I36)," ",'M&amp;V (ORÇ)'!I36)</f>
        <v xml:space="preserve"> </v>
      </c>
      <c r="J36" s="485" t="str">
        <f>IF(ISBLANK('M&amp;V (ORÇ)'!J36)," ",'M&amp;V (ORÇ)'!J36)</f>
        <v xml:space="preserve"> </v>
      </c>
      <c r="K36" s="487">
        <f>'M&amp;V (ORÇ)'!K36</f>
        <v>0</v>
      </c>
      <c r="L36" s="486">
        <f>'M&amp;V (ORÇ)'!L36</f>
        <v>0</v>
      </c>
      <c r="M36" s="123">
        <f t="shared" si="1"/>
        <v>0</v>
      </c>
      <c r="N36" s="125">
        <f t="shared" si="0"/>
        <v>0</v>
      </c>
      <c r="O36" s="124"/>
      <c r="P36" s="124"/>
    </row>
    <row r="37" spans="2:16" x14ac:dyDescent="0.25">
      <c r="B37" s="122">
        <v>28</v>
      </c>
      <c r="C37" s="983" t="str">
        <f>IF(ISBLANK('M&amp;V (ORÇ)'!C37)," ",'M&amp;V (ORÇ)'!C37)</f>
        <v xml:space="preserve"> </v>
      </c>
      <c r="D37" s="983"/>
      <c r="E37" s="983"/>
      <c r="F37" s="983"/>
      <c r="G37" s="983"/>
      <c r="H37" s="984"/>
      <c r="I37" s="485" t="str">
        <f>IF(ISBLANK('M&amp;V (ORÇ)'!I37)," ",'M&amp;V (ORÇ)'!I37)</f>
        <v xml:space="preserve"> </v>
      </c>
      <c r="J37" s="485" t="str">
        <f>IF(ISBLANK('M&amp;V (ORÇ)'!J37)," ",'M&amp;V (ORÇ)'!J37)</f>
        <v xml:space="preserve"> </v>
      </c>
      <c r="K37" s="487">
        <f>'M&amp;V (ORÇ)'!K37</f>
        <v>0</v>
      </c>
      <c r="L37" s="486">
        <f>'M&amp;V (ORÇ)'!L37</f>
        <v>0</v>
      </c>
      <c r="M37" s="123">
        <f t="shared" si="1"/>
        <v>0</v>
      </c>
      <c r="N37" s="125">
        <f t="shared" si="0"/>
        <v>0</v>
      </c>
      <c r="O37" s="124"/>
      <c r="P37" s="124"/>
    </row>
    <row r="38" spans="2:16" x14ac:dyDescent="0.25">
      <c r="B38" s="122">
        <v>29</v>
      </c>
      <c r="C38" s="983" t="str">
        <f>IF(ISBLANK('M&amp;V (ORÇ)'!C38)," ",'M&amp;V (ORÇ)'!C38)</f>
        <v xml:space="preserve"> </v>
      </c>
      <c r="D38" s="983"/>
      <c r="E38" s="983"/>
      <c r="F38" s="983"/>
      <c r="G38" s="983"/>
      <c r="H38" s="984"/>
      <c r="I38" s="485" t="str">
        <f>IF(ISBLANK('M&amp;V (ORÇ)'!I38)," ",'M&amp;V (ORÇ)'!I38)</f>
        <v xml:space="preserve"> </v>
      </c>
      <c r="J38" s="485" t="str">
        <f>IF(ISBLANK('M&amp;V (ORÇ)'!J38)," ",'M&amp;V (ORÇ)'!J38)</f>
        <v xml:space="preserve"> </v>
      </c>
      <c r="K38" s="487">
        <f>'M&amp;V (ORÇ)'!K38</f>
        <v>0</v>
      </c>
      <c r="L38" s="486">
        <f>'M&amp;V (ORÇ)'!L38</f>
        <v>0</v>
      </c>
      <c r="M38" s="123">
        <f t="shared" si="1"/>
        <v>0</v>
      </c>
      <c r="N38" s="125">
        <f t="shared" si="0"/>
        <v>0</v>
      </c>
      <c r="O38" s="124"/>
      <c r="P38" s="124"/>
    </row>
    <row r="39" spans="2:16" x14ac:dyDescent="0.25">
      <c r="B39" s="122">
        <v>30</v>
      </c>
      <c r="C39" s="983" t="str">
        <f>IF(ISBLANK('M&amp;V (ORÇ)'!C39)," ",'M&amp;V (ORÇ)'!C39)</f>
        <v xml:space="preserve"> </v>
      </c>
      <c r="D39" s="983"/>
      <c r="E39" s="983"/>
      <c r="F39" s="983"/>
      <c r="G39" s="983"/>
      <c r="H39" s="984"/>
      <c r="I39" s="485" t="str">
        <f>IF(ISBLANK('M&amp;V (ORÇ)'!I39)," ",'M&amp;V (ORÇ)'!I39)</f>
        <v xml:space="preserve"> </v>
      </c>
      <c r="J39" s="485" t="str">
        <f>IF(ISBLANK('M&amp;V (ORÇ)'!J39)," ",'M&amp;V (ORÇ)'!J39)</f>
        <v xml:space="preserve"> </v>
      </c>
      <c r="K39" s="487">
        <f>'M&amp;V (ORÇ)'!K39</f>
        <v>0</v>
      </c>
      <c r="L39" s="486">
        <f>'M&amp;V (ORÇ)'!L39</f>
        <v>0</v>
      </c>
      <c r="M39" s="123">
        <f t="shared" si="1"/>
        <v>0</v>
      </c>
      <c r="N39" s="125">
        <f t="shared" si="0"/>
        <v>0</v>
      </c>
      <c r="O39" s="124"/>
      <c r="P39" s="124"/>
    </row>
    <row r="40" spans="2:16" x14ac:dyDescent="0.25">
      <c r="B40" s="122">
        <v>31</v>
      </c>
      <c r="C40" s="983" t="str">
        <f>IF(ISBLANK('M&amp;V (ORÇ)'!C40)," ",'M&amp;V (ORÇ)'!C40)</f>
        <v xml:space="preserve"> </v>
      </c>
      <c r="D40" s="983"/>
      <c r="E40" s="983"/>
      <c r="F40" s="983"/>
      <c r="G40" s="983"/>
      <c r="H40" s="984"/>
      <c r="I40" s="485" t="str">
        <f>IF(ISBLANK('M&amp;V (ORÇ)'!I40)," ",'M&amp;V (ORÇ)'!I40)</f>
        <v xml:space="preserve"> </v>
      </c>
      <c r="J40" s="485" t="str">
        <f>IF(ISBLANK('M&amp;V (ORÇ)'!J40)," ",'M&amp;V (ORÇ)'!J40)</f>
        <v xml:space="preserve"> </v>
      </c>
      <c r="K40" s="487">
        <f>'M&amp;V (ORÇ)'!K40</f>
        <v>0</v>
      </c>
      <c r="L40" s="486">
        <f>'M&amp;V (ORÇ)'!L40</f>
        <v>0</v>
      </c>
      <c r="M40" s="123">
        <f t="shared" si="1"/>
        <v>0</v>
      </c>
      <c r="N40" s="125">
        <f t="shared" si="0"/>
        <v>0</v>
      </c>
      <c r="O40" s="124"/>
      <c r="P40" s="124"/>
    </row>
    <row r="41" spans="2:16" x14ac:dyDescent="0.25">
      <c r="B41" s="122">
        <v>32</v>
      </c>
      <c r="C41" s="983" t="str">
        <f>IF(ISBLANK('M&amp;V (ORÇ)'!C41)," ",'M&amp;V (ORÇ)'!C41)</f>
        <v xml:space="preserve"> </v>
      </c>
      <c r="D41" s="983"/>
      <c r="E41" s="983"/>
      <c r="F41" s="983"/>
      <c r="G41" s="983"/>
      <c r="H41" s="984"/>
      <c r="I41" s="485" t="str">
        <f>IF(ISBLANK('M&amp;V (ORÇ)'!I41)," ",'M&amp;V (ORÇ)'!I41)</f>
        <v xml:space="preserve"> </v>
      </c>
      <c r="J41" s="485" t="str">
        <f>IF(ISBLANK('M&amp;V (ORÇ)'!J41)," ",'M&amp;V (ORÇ)'!J41)</f>
        <v xml:space="preserve"> </v>
      </c>
      <c r="K41" s="487">
        <f>'M&amp;V (ORÇ)'!K41</f>
        <v>0</v>
      </c>
      <c r="L41" s="486">
        <f>'M&amp;V (ORÇ)'!L41</f>
        <v>0</v>
      </c>
      <c r="M41" s="123">
        <f t="shared" si="1"/>
        <v>0</v>
      </c>
      <c r="N41" s="125">
        <f t="shared" si="0"/>
        <v>0</v>
      </c>
      <c r="O41" s="124"/>
      <c r="P41" s="124"/>
    </row>
    <row r="42" spans="2:16" x14ac:dyDescent="0.25">
      <c r="B42" s="122">
        <v>33</v>
      </c>
      <c r="C42" s="983" t="str">
        <f>IF(ISBLANK('M&amp;V (ORÇ)'!C42)," ",'M&amp;V (ORÇ)'!C42)</f>
        <v xml:space="preserve"> </v>
      </c>
      <c r="D42" s="983"/>
      <c r="E42" s="983"/>
      <c r="F42" s="983"/>
      <c r="G42" s="983"/>
      <c r="H42" s="984"/>
      <c r="I42" s="485" t="str">
        <f>IF(ISBLANK('M&amp;V (ORÇ)'!I42)," ",'M&amp;V (ORÇ)'!I42)</f>
        <v xml:space="preserve"> </v>
      </c>
      <c r="J42" s="485" t="str">
        <f>IF(ISBLANK('M&amp;V (ORÇ)'!J42)," ",'M&amp;V (ORÇ)'!J42)</f>
        <v xml:space="preserve"> </v>
      </c>
      <c r="K42" s="487">
        <f>'M&amp;V (ORÇ)'!K42</f>
        <v>0</v>
      </c>
      <c r="L42" s="486">
        <f>'M&amp;V (ORÇ)'!L42</f>
        <v>0</v>
      </c>
      <c r="M42" s="123">
        <f t="shared" si="1"/>
        <v>0</v>
      </c>
      <c r="N42" s="125">
        <f t="shared" ref="N42:N59" si="2">M42-O42-P42</f>
        <v>0</v>
      </c>
      <c r="O42" s="124"/>
      <c r="P42" s="124"/>
    </row>
    <row r="43" spans="2:16" x14ac:dyDescent="0.25">
      <c r="B43" s="122">
        <v>34</v>
      </c>
      <c r="C43" s="983" t="str">
        <f>IF(ISBLANK('M&amp;V (ORÇ)'!C43)," ",'M&amp;V (ORÇ)'!C43)</f>
        <v xml:space="preserve"> </v>
      </c>
      <c r="D43" s="983"/>
      <c r="E43" s="983"/>
      <c r="F43" s="983"/>
      <c r="G43" s="983"/>
      <c r="H43" s="984"/>
      <c r="I43" s="485" t="str">
        <f>IF(ISBLANK('M&amp;V (ORÇ)'!I43)," ",'M&amp;V (ORÇ)'!I43)</f>
        <v xml:space="preserve"> </v>
      </c>
      <c r="J43" s="485" t="str">
        <f>IF(ISBLANK('M&amp;V (ORÇ)'!J43)," ",'M&amp;V (ORÇ)'!J43)</f>
        <v xml:space="preserve"> </v>
      </c>
      <c r="K43" s="487">
        <f>'M&amp;V (ORÇ)'!K43</f>
        <v>0</v>
      </c>
      <c r="L43" s="486">
        <f>'M&amp;V (ORÇ)'!L43</f>
        <v>0</v>
      </c>
      <c r="M43" s="123">
        <f t="shared" si="1"/>
        <v>0</v>
      </c>
      <c r="N43" s="125">
        <f t="shared" si="2"/>
        <v>0</v>
      </c>
      <c r="O43" s="124"/>
      <c r="P43" s="124"/>
    </row>
    <row r="44" spans="2:16" x14ac:dyDescent="0.25">
      <c r="B44" s="122">
        <v>35</v>
      </c>
      <c r="C44" s="983" t="str">
        <f>IF(ISBLANK('M&amp;V (ORÇ)'!C44)," ",'M&amp;V (ORÇ)'!C44)</f>
        <v xml:space="preserve"> </v>
      </c>
      <c r="D44" s="983"/>
      <c r="E44" s="983"/>
      <c r="F44" s="983"/>
      <c r="G44" s="983"/>
      <c r="H44" s="984"/>
      <c r="I44" s="485" t="str">
        <f>IF(ISBLANK('M&amp;V (ORÇ)'!I44)," ",'M&amp;V (ORÇ)'!I44)</f>
        <v xml:space="preserve"> </v>
      </c>
      <c r="J44" s="485" t="str">
        <f>IF(ISBLANK('M&amp;V (ORÇ)'!J44)," ",'M&amp;V (ORÇ)'!J44)</f>
        <v xml:space="preserve"> </v>
      </c>
      <c r="K44" s="487">
        <f>'M&amp;V (ORÇ)'!K44</f>
        <v>0</v>
      </c>
      <c r="L44" s="486">
        <f>'M&amp;V (ORÇ)'!L44</f>
        <v>0</v>
      </c>
      <c r="M44" s="123">
        <f t="shared" si="1"/>
        <v>0</v>
      </c>
      <c r="N44" s="125">
        <f t="shared" si="2"/>
        <v>0</v>
      </c>
      <c r="O44" s="124"/>
      <c r="P44" s="124"/>
    </row>
    <row r="45" spans="2:16" x14ac:dyDescent="0.25">
      <c r="B45" s="122">
        <v>36</v>
      </c>
      <c r="C45" s="983" t="str">
        <f>IF(ISBLANK('M&amp;V (ORÇ)'!C45)," ",'M&amp;V (ORÇ)'!C45)</f>
        <v xml:space="preserve"> </v>
      </c>
      <c r="D45" s="983"/>
      <c r="E45" s="983"/>
      <c r="F45" s="983"/>
      <c r="G45" s="983"/>
      <c r="H45" s="984"/>
      <c r="I45" s="485" t="str">
        <f>IF(ISBLANK('M&amp;V (ORÇ)'!I45)," ",'M&amp;V (ORÇ)'!I45)</f>
        <v xml:space="preserve"> </v>
      </c>
      <c r="J45" s="485" t="str">
        <f>IF(ISBLANK('M&amp;V (ORÇ)'!J45)," ",'M&amp;V (ORÇ)'!J45)</f>
        <v xml:space="preserve"> </v>
      </c>
      <c r="K45" s="487">
        <f>'M&amp;V (ORÇ)'!K45</f>
        <v>0</v>
      </c>
      <c r="L45" s="486">
        <f>'M&amp;V (ORÇ)'!L45</f>
        <v>0</v>
      </c>
      <c r="M45" s="123">
        <f t="shared" si="1"/>
        <v>0</v>
      </c>
      <c r="N45" s="125">
        <f t="shared" si="2"/>
        <v>0</v>
      </c>
      <c r="O45" s="124"/>
      <c r="P45" s="124"/>
    </row>
    <row r="46" spans="2:16" x14ac:dyDescent="0.25">
      <c r="B46" s="122">
        <v>37</v>
      </c>
      <c r="C46" s="983" t="str">
        <f>IF(ISBLANK('M&amp;V (ORÇ)'!C46)," ",'M&amp;V (ORÇ)'!C46)</f>
        <v xml:space="preserve"> </v>
      </c>
      <c r="D46" s="983"/>
      <c r="E46" s="983"/>
      <c r="F46" s="983"/>
      <c r="G46" s="983"/>
      <c r="H46" s="984"/>
      <c r="I46" s="485" t="str">
        <f>IF(ISBLANK('M&amp;V (ORÇ)'!I46)," ",'M&amp;V (ORÇ)'!I46)</f>
        <v xml:space="preserve"> </v>
      </c>
      <c r="J46" s="485" t="str">
        <f>IF(ISBLANK('M&amp;V (ORÇ)'!J46)," ",'M&amp;V (ORÇ)'!J46)</f>
        <v xml:space="preserve"> </v>
      </c>
      <c r="K46" s="487">
        <f>'M&amp;V (ORÇ)'!K46</f>
        <v>0</v>
      </c>
      <c r="L46" s="486">
        <f>'M&amp;V (ORÇ)'!L46</f>
        <v>0</v>
      </c>
      <c r="M46" s="123">
        <f t="shared" si="1"/>
        <v>0</v>
      </c>
      <c r="N46" s="125">
        <f t="shared" si="2"/>
        <v>0</v>
      </c>
      <c r="O46" s="124"/>
      <c r="P46" s="124"/>
    </row>
    <row r="47" spans="2:16" x14ac:dyDescent="0.25">
      <c r="B47" s="122">
        <v>38</v>
      </c>
      <c r="C47" s="983" t="str">
        <f>IF(ISBLANK('M&amp;V (ORÇ)'!C47)," ",'M&amp;V (ORÇ)'!C47)</f>
        <v xml:space="preserve"> </v>
      </c>
      <c r="D47" s="983"/>
      <c r="E47" s="983"/>
      <c r="F47" s="983"/>
      <c r="G47" s="983"/>
      <c r="H47" s="984"/>
      <c r="I47" s="485" t="str">
        <f>IF(ISBLANK('M&amp;V (ORÇ)'!I47)," ",'M&amp;V (ORÇ)'!I47)</f>
        <v xml:space="preserve"> </v>
      </c>
      <c r="J47" s="485" t="str">
        <f>IF(ISBLANK('M&amp;V (ORÇ)'!J47)," ",'M&amp;V (ORÇ)'!J47)</f>
        <v xml:space="preserve"> </v>
      </c>
      <c r="K47" s="487">
        <f>'M&amp;V (ORÇ)'!K47</f>
        <v>0</v>
      </c>
      <c r="L47" s="486">
        <f>'M&amp;V (ORÇ)'!L47</f>
        <v>0</v>
      </c>
      <c r="M47" s="123">
        <f t="shared" si="1"/>
        <v>0</v>
      </c>
      <c r="N47" s="125">
        <f t="shared" si="2"/>
        <v>0</v>
      </c>
      <c r="O47" s="124"/>
      <c r="P47" s="124"/>
    </row>
    <row r="48" spans="2:16" x14ac:dyDescent="0.25">
      <c r="B48" s="122">
        <v>39</v>
      </c>
      <c r="C48" s="983" t="str">
        <f>IF(ISBLANK('M&amp;V (ORÇ)'!C48)," ",'M&amp;V (ORÇ)'!C48)</f>
        <v xml:space="preserve"> </v>
      </c>
      <c r="D48" s="983"/>
      <c r="E48" s="983"/>
      <c r="F48" s="983"/>
      <c r="G48" s="983"/>
      <c r="H48" s="984"/>
      <c r="I48" s="485" t="str">
        <f>IF(ISBLANK('M&amp;V (ORÇ)'!I48)," ",'M&amp;V (ORÇ)'!I48)</f>
        <v xml:space="preserve"> </v>
      </c>
      <c r="J48" s="485" t="str">
        <f>IF(ISBLANK('M&amp;V (ORÇ)'!J48)," ",'M&amp;V (ORÇ)'!J48)</f>
        <v xml:space="preserve"> </v>
      </c>
      <c r="K48" s="487">
        <f>'M&amp;V (ORÇ)'!K48</f>
        <v>0</v>
      </c>
      <c r="L48" s="486">
        <f>'M&amp;V (ORÇ)'!L48</f>
        <v>0</v>
      </c>
      <c r="M48" s="123">
        <f t="shared" si="1"/>
        <v>0</v>
      </c>
      <c r="N48" s="125">
        <f t="shared" si="2"/>
        <v>0</v>
      </c>
      <c r="O48" s="124"/>
      <c r="P48" s="124"/>
    </row>
    <row r="49" spans="2:16" x14ac:dyDescent="0.25">
      <c r="B49" s="122">
        <v>40</v>
      </c>
      <c r="C49" s="983" t="str">
        <f>IF(ISBLANK('M&amp;V (ORÇ)'!C49)," ",'M&amp;V (ORÇ)'!C49)</f>
        <v xml:space="preserve"> </v>
      </c>
      <c r="D49" s="983"/>
      <c r="E49" s="983"/>
      <c r="F49" s="983"/>
      <c r="G49" s="983"/>
      <c r="H49" s="984"/>
      <c r="I49" s="485" t="str">
        <f>IF(ISBLANK('M&amp;V (ORÇ)'!I49)," ",'M&amp;V (ORÇ)'!I49)</f>
        <v xml:space="preserve"> </v>
      </c>
      <c r="J49" s="485" t="str">
        <f>IF(ISBLANK('M&amp;V (ORÇ)'!J49)," ",'M&amp;V (ORÇ)'!J49)</f>
        <v xml:space="preserve"> </v>
      </c>
      <c r="K49" s="487">
        <f>'M&amp;V (ORÇ)'!K49</f>
        <v>0</v>
      </c>
      <c r="L49" s="486">
        <f>'M&amp;V (ORÇ)'!L49</f>
        <v>0</v>
      </c>
      <c r="M49" s="123">
        <f t="shared" si="1"/>
        <v>0</v>
      </c>
      <c r="N49" s="125">
        <f t="shared" si="2"/>
        <v>0</v>
      </c>
      <c r="O49" s="124"/>
      <c r="P49" s="124"/>
    </row>
    <row r="50" spans="2:16" x14ac:dyDescent="0.25">
      <c r="B50" s="122">
        <v>41</v>
      </c>
      <c r="C50" s="983" t="str">
        <f>IF(ISBLANK('M&amp;V (ORÇ)'!C50)," ",'M&amp;V (ORÇ)'!C50)</f>
        <v xml:space="preserve"> </v>
      </c>
      <c r="D50" s="983"/>
      <c r="E50" s="983"/>
      <c r="F50" s="983"/>
      <c r="G50" s="983"/>
      <c r="H50" s="984"/>
      <c r="I50" s="485" t="str">
        <f>IF(ISBLANK('M&amp;V (ORÇ)'!I50)," ",'M&amp;V (ORÇ)'!I50)</f>
        <v xml:space="preserve"> </v>
      </c>
      <c r="J50" s="485" t="str">
        <f>IF(ISBLANK('M&amp;V (ORÇ)'!J50)," ",'M&amp;V (ORÇ)'!J50)</f>
        <v xml:space="preserve"> </v>
      </c>
      <c r="K50" s="487">
        <f>'M&amp;V (ORÇ)'!K50</f>
        <v>0</v>
      </c>
      <c r="L50" s="486">
        <f>'M&amp;V (ORÇ)'!L50</f>
        <v>0</v>
      </c>
      <c r="M50" s="123">
        <f t="shared" si="1"/>
        <v>0</v>
      </c>
      <c r="N50" s="125">
        <f t="shared" si="2"/>
        <v>0</v>
      </c>
      <c r="O50" s="124"/>
      <c r="P50" s="124"/>
    </row>
    <row r="51" spans="2:16" x14ac:dyDescent="0.25">
      <c r="B51" s="122">
        <v>42</v>
      </c>
      <c r="C51" s="983" t="str">
        <f>IF(ISBLANK('M&amp;V (ORÇ)'!C51)," ",'M&amp;V (ORÇ)'!C51)</f>
        <v xml:space="preserve"> </v>
      </c>
      <c r="D51" s="983"/>
      <c r="E51" s="983"/>
      <c r="F51" s="983"/>
      <c r="G51" s="983"/>
      <c r="H51" s="984"/>
      <c r="I51" s="485" t="str">
        <f>IF(ISBLANK('M&amp;V (ORÇ)'!I51)," ",'M&amp;V (ORÇ)'!I51)</f>
        <v xml:space="preserve"> </v>
      </c>
      <c r="J51" s="485" t="str">
        <f>IF(ISBLANK('M&amp;V (ORÇ)'!J51)," ",'M&amp;V (ORÇ)'!J51)</f>
        <v xml:space="preserve"> </v>
      </c>
      <c r="K51" s="487">
        <f>'M&amp;V (ORÇ)'!K51</f>
        <v>0</v>
      </c>
      <c r="L51" s="486">
        <f>'M&amp;V (ORÇ)'!L51</f>
        <v>0</v>
      </c>
      <c r="M51" s="123">
        <f t="shared" si="1"/>
        <v>0</v>
      </c>
      <c r="N51" s="125">
        <f t="shared" si="2"/>
        <v>0</v>
      </c>
      <c r="O51" s="124"/>
      <c r="P51" s="124"/>
    </row>
    <row r="52" spans="2:16" x14ac:dyDescent="0.25">
      <c r="B52" s="122">
        <v>43</v>
      </c>
      <c r="C52" s="983" t="str">
        <f>IF(ISBLANK('M&amp;V (ORÇ)'!C52)," ",'M&amp;V (ORÇ)'!C52)</f>
        <v xml:space="preserve"> </v>
      </c>
      <c r="D52" s="983"/>
      <c r="E52" s="983"/>
      <c r="F52" s="983"/>
      <c r="G52" s="983"/>
      <c r="H52" s="984"/>
      <c r="I52" s="485" t="str">
        <f>IF(ISBLANK('M&amp;V (ORÇ)'!I52)," ",'M&amp;V (ORÇ)'!I52)</f>
        <v xml:space="preserve"> </v>
      </c>
      <c r="J52" s="485" t="str">
        <f>IF(ISBLANK('M&amp;V (ORÇ)'!J52)," ",'M&amp;V (ORÇ)'!J52)</f>
        <v xml:space="preserve"> </v>
      </c>
      <c r="K52" s="487">
        <f>'M&amp;V (ORÇ)'!K52</f>
        <v>0</v>
      </c>
      <c r="L52" s="486">
        <f>'M&amp;V (ORÇ)'!L52</f>
        <v>0</v>
      </c>
      <c r="M52" s="123">
        <f t="shared" si="1"/>
        <v>0</v>
      </c>
      <c r="N52" s="125">
        <f t="shared" si="2"/>
        <v>0</v>
      </c>
      <c r="O52" s="124"/>
      <c r="P52" s="124"/>
    </row>
    <row r="53" spans="2:16" x14ac:dyDescent="0.25">
      <c r="B53" s="122">
        <v>44</v>
      </c>
      <c r="C53" s="983" t="str">
        <f>IF(ISBLANK('M&amp;V (ORÇ)'!C53)," ",'M&amp;V (ORÇ)'!C53)</f>
        <v xml:space="preserve"> </v>
      </c>
      <c r="D53" s="983"/>
      <c r="E53" s="983"/>
      <c r="F53" s="983"/>
      <c r="G53" s="983"/>
      <c r="H53" s="984"/>
      <c r="I53" s="485" t="str">
        <f>IF(ISBLANK('M&amp;V (ORÇ)'!I53)," ",'M&amp;V (ORÇ)'!I53)</f>
        <v xml:space="preserve"> </v>
      </c>
      <c r="J53" s="485" t="str">
        <f>IF(ISBLANK('M&amp;V (ORÇ)'!J53)," ",'M&amp;V (ORÇ)'!J53)</f>
        <v xml:space="preserve"> </v>
      </c>
      <c r="K53" s="487">
        <f>'M&amp;V (ORÇ)'!K53</f>
        <v>0</v>
      </c>
      <c r="L53" s="486">
        <f>'M&amp;V (ORÇ)'!L53</f>
        <v>0</v>
      </c>
      <c r="M53" s="123">
        <f t="shared" si="1"/>
        <v>0</v>
      </c>
      <c r="N53" s="125">
        <f t="shared" si="2"/>
        <v>0</v>
      </c>
      <c r="O53" s="124"/>
      <c r="P53" s="124"/>
    </row>
    <row r="54" spans="2:16" x14ac:dyDescent="0.25">
      <c r="B54" s="122">
        <v>45</v>
      </c>
      <c r="C54" s="983" t="str">
        <f>IF(ISBLANK('M&amp;V (ORÇ)'!C54)," ",'M&amp;V (ORÇ)'!C54)</f>
        <v xml:space="preserve"> </v>
      </c>
      <c r="D54" s="983"/>
      <c r="E54" s="983"/>
      <c r="F54" s="983"/>
      <c r="G54" s="983"/>
      <c r="H54" s="984"/>
      <c r="I54" s="485" t="str">
        <f>IF(ISBLANK('M&amp;V (ORÇ)'!I54)," ",'M&amp;V (ORÇ)'!I54)</f>
        <v xml:space="preserve"> </v>
      </c>
      <c r="J54" s="485" t="str">
        <f>IF(ISBLANK('M&amp;V (ORÇ)'!J54)," ",'M&amp;V (ORÇ)'!J54)</f>
        <v xml:space="preserve"> </v>
      </c>
      <c r="K54" s="487">
        <f>'M&amp;V (ORÇ)'!K54</f>
        <v>0</v>
      </c>
      <c r="L54" s="486">
        <f>'M&amp;V (ORÇ)'!L54</f>
        <v>0</v>
      </c>
      <c r="M54" s="123">
        <f t="shared" si="1"/>
        <v>0</v>
      </c>
      <c r="N54" s="125">
        <f t="shared" si="2"/>
        <v>0</v>
      </c>
      <c r="O54" s="124"/>
      <c r="P54" s="124"/>
    </row>
    <row r="55" spans="2:16" x14ac:dyDescent="0.25">
      <c r="B55" s="122">
        <v>46</v>
      </c>
      <c r="C55" s="983" t="str">
        <f>IF(ISBLANK('M&amp;V (ORÇ)'!C55)," ",'M&amp;V (ORÇ)'!C55)</f>
        <v xml:space="preserve"> </v>
      </c>
      <c r="D55" s="983"/>
      <c r="E55" s="983"/>
      <c r="F55" s="983"/>
      <c r="G55" s="983"/>
      <c r="H55" s="984"/>
      <c r="I55" s="485" t="str">
        <f>IF(ISBLANK('M&amp;V (ORÇ)'!I55)," ",'M&amp;V (ORÇ)'!I55)</f>
        <v xml:space="preserve"> </v>
      </c>
      <c r="J55" s="485" t="str">
        <f>IF(ISBLANK('M&amp;V (ORÇ)'!J55)," ",'M&amp;V (ORÇ)'!J55)</f>
        <v xml:space="preserve"> </v>
      </c>
      <c r="K55" s="487">
        <f>'M&amp;V (ORÇ)'!K55</f>
        <v>0</v>
      </c>
      <c r="L55" s="486">
        <f>'M&amp;V (ORÇ)'!L55</f>
        <v>0</v>
      </c>
      <c r="M55" s="123">
        <f t="shared" si="1"/>
        <v>0</v>
      </c>
      <c r="N55" s="125">
        <f t="shared" si="2"/>
        <v>0</v>
      </c>
      <c r="O55" s="124"/>
      <c r="P55" s="124"/>
    </row>
    <row r="56" spans="2:16" x14ac:dyDescent="0.25">
      <c r="B56" s="122">
        <v>47</v>
      </c>
      <c r="C56" s="983" t="str">
        <f>IF(ISBLANK('M&amp;V (ORÇ)'!C56)," ",'M&amp;V (ORÇ)'!C56)</f>
        <v xml:space="preserve"> </v>
      </c>
      <c r="D56" s="983"/>
      <c r="E56" s="983"/>
      <c r="F56" s="983"/>
      <c r="G56" s="983"/>
      <c r="H56" s="984"/>
      <c r="I56" s="485" t="str">
        <f>IF(ISBLANK('M&amp;V (ORÇ)'!I56)," ",'M&amp;V (ORÇ)'!I56)</f>
        <v xml:space="preserve"> </v>
      </c>
      <c r="J56" s="485" t="str">
        <f>IF(ISBLANK('M&amp;V (ORÇ)'!J56)," ",'M&amp;V (ORÇ)'!J56)</f>
        <v xml:space="preserve"> </v>
      </c>
      <c r="K56" s="487">
        <f>'M&amp;V (ORÇ)'!K56</f>
        <v>0</v>
      </c>
      <c r="L56" s="486">
        <f>'M&amp;V (ORÇ)'!L56</f>
        <v>0</v>
      </c>
      <c r="M56" s="123">
        <f t="shared" si="1"/>
        <v>0</v>
      </c>
      <c r="N56" s="125">
        <f t="shared" si="2"/>
        <v>0</v>
      </c>
      <c r="O56" s="124"/>
      <c r="P56" s="124"/>
    </row>
    <row r="57" spans="2:16" x14ac:dyDescent="0.25">
      <c r="B57" s="122">
        <v>48</v>
      </c>
      <c r="C57" s="983" t="str">
        <f>IF(ISBLANK('M&amp;V (ORÇ)'!C57)," ",'M&amp;V (ORÇ)'!C57)</f>
        <v xml:space="preserve"> </v>
      </c>
      <c r="D57" s="983"/>
      <c r="E57" s="983"/>
      <c r="F57" s="983"/>
      <c r="G57" s="983"/>
      <c r="H57" s="984"/>
      <c r="I57" s="485" t="str">
        <f>IF(ISBLANK('M&amp;V (ORÇ)'!I57)," ",'M&amp;V (ORÇ)'!I57)</f>
        <v xml:space="preserve"> </v>
      </c>
      <c r="J57" s="485" t="str">
        <f>IF(ISBLANK('M&amp;V (ORÇ)'!J57)," ",'M&amp;V (ORÇ)'!J57)</f>
        <v xml:space="preserve"> </v>
      </c>
      <c r="K57" s="487">
        <f>'M&amp;V (ORÇ)'!K57</f>
        <v>0</v>
      </c>
      <c r="L57" s="486">
        <f>'M&amp;V (ORÇ)'!L57</f>
        <v>0</v>
      </c>
      <c r="M57" s="123">
        <f t="shared" si="1"/>
        <v>0</v>
      </c>
      <c r="N57" s="125">
        <f t="shared" si="2"/>
        <v>0</v>
      </c>
      <c r="O57" s="124"/>
      <c r="P57" s="124"/>
    </row>
    <row r="58" spans="2:16" x14ac:dyDescent="0.25">
      <c r="B58" s="122">
        <v>49</v>
      </c>
      <c r="C58" s="983" t="str">
        <f>IF(ISBLANK('M&amp;V (ORÇ)'!C58)," ",'M&amp;V (ORÇ)'!C58)</f>
        <v xml:space="preserve"> </v>
      </c>
      <c r="D58" s="983"/>
      <c r="E58" s="983"/>
      <c r="F58" s="983"/>
      <c r="G58" s="983"/>
      <c r="H58" s="984"/>
      <c r="I58" s="485" t="str">
        <f>IF(ISBLANK('M&amp;V (ORÇ)'!I58)," ",'M&amp;V (ORÇ)'!I58)</f>
        <v xml:space="preserve"> </v>
      </c>
      <c r="J58" s="485" t="str">
        <f>IF(ISBLANK('M&amp;V (ORÇ)'!J58)," ",'M&amp;V (ORÇ)'!J58)</f>
        <v xml:space="preserve"> </v>
      </c>
      <c r="K58" s="487">
        <f>'M&amp;V (ORÇ)'!K58</f>
        <v>0</v>
      </c>
      <c r="L58" s="486">
        <f>'M&amp;V (ORÇ)'!L58</f>
        <v>0</v>
      </c>
      <c r="M58" s="123">
        <f t="shared" si="1"/>
        <v>0</v>
      </c>
      <c r="N58" s="125">
        <f t="shared" si="2"/>
        <v>0</v>
      </c>
      <c r="O58" s="124"/>
      <c r="P58" s="124"/>
    </row>
    <row r="59" spans="2:16" x14ac:dyDescent="0.25">
      <c r="B59" s="122">
        <v>50</v>
      </c>
      <c r="C59" s="983" t="str">
        <f>IF(ISBLANK('M&amp;V (ORÇ)'!C59)," ",'M&amp;V (ORÇ)'!C59)</f>
        <v xml:space="preserve"> </v>
      </c>
      <c r="D59" s="983"/>
      <c r="E59" s="983"/>
      <c r="F59" s="983"/>
      <c r="G59" s="983"/>
      <c r="H59" s="984"/>
      <c r="I59" s="485" t="str">
        <f>IF(ISBLANK('M&amp;V (ORÇ)'!I59)," ",'M&amp;V (ORÇ)'!I59)</f>
        <v xml:space="preserve"> </v>
      </c>
      <c r="J59" s="485" t="str">
        <f>IF(ISBLANK('M&amp;V (ORÇ)'!J59)," ",'M&amp;V (ORÇ)'!J59)</f>
        <v xml:space="preserve"> </v>
      </c>
      <c r="K59" s="487">
        <f>'M&amp;V (ORÇ)'!K59</f>
        <v>0</v>
      </c>
      <c r="L59" s="486">
        <f>'M&amp;V (ORÇ)'!L59</f>
        <v>0</v>
      </c>
      <c r="M59" s="123">
        <f t="shared" si="1"/>
        <v>0</v>
      </c>
      <c r="N59" s="125">
        <f t="shared" si="2"/>
        <v>0</v>
      </c>
      <c r="O59" s="124"/>
      <c r="P59" s="124"/>
    </row>
    <row r="60" spans="2:16" x14ac:dyDescent="0.25">
      <c r="B60" s="126"/>
      <c r="C60" s="985" t="s">
        <v>241</v>
      </c>
      <c r="D60" s="985"/>
      <c r="E60" s="985"/>
      <c r="F60" s="985"/>
      <c r="G60" s="985"/>
      <c r="H60" s="985"/>
      <c r="I60" s="985"/>
      <c r="J60" s="985"/>
      <c r="K60" s="985"/>
      <c r="L60" s="986"/>
      <c r="M60" s="127">
        <f>SUM(M10:M59)</f>
        <v>0</v>
      </c>
      <c r="N60" s="128">
        <f>SUM(N10:N59)</f>
        <v>0</v>
      </c>
      <c r="O60" s="128">
        <f>SUM(O10:O59)</f>
        <v>0</v>
      </c>
      <c r="P60" s="128">
        <f>SUM(P10:P59)</f>
        <v>0</v>
      </c>
    </row>
    <row r="61" spans="2:16" x14ac:dyDescent="0.25">
      <c r="B61" s="1004" t="s">
        <v>242</v>
      </c>
      <c r="C61" s="1005"/>
      <c r="D61" s="1005"/>
      <c r="E61" s="1005"/>
      <c r="F61" s="1005"/>
      <c r="G61" s="1005"/>
      <c r="H61" s="1005"/>
      <c r="I61" s="1005"/>
      <c r="J61" s="1005"/>
      <c r="K61" s="1005"/>
      <c r="L61" s="1005"/>
      <c r="M61" s="1005"/>
      <c r="N61" s="1005"/>
      <c r="O61" s="1005" t="str">
        <f>B61</f>
        <v>PERÍODO PÓS-RETROFIT</v>
      </c>
      <c r="P61" s="1006"/>
    </row>
    <row r="62" spans="2:16" x14ac:dyDescent="0.25">
      <c r="B62" s="969" t="s">
        <v>234</v>
      </c>
      <c r="C62" s="970"/>
      <c r="D62" s="970"/>
      <c r="E62" s="970"/>
      <c r="F62" s="970"/>
      <c r="G62" s="970"/>
      <c r="H62" s="971"/>
      <c r="I62" s="119" t="s">
        <v>235</v>
      </c>
      <c r="J62" s="120" t="s">
        <v>236</v>
      </c>
      <c r="K62" s="120" t="s">
        <v>237</v>
      </c>
      <c r="L62" s="120" t="s">
        <v>238</v>
      </c>
      <c r="M62" s="120" t="s">
        <v>0</v>
      </c>
      <c r="N62" s="309" t="s">
        <v>795</v>
      </c>
      <c r="O62" s="309" t="s">
        <v>239</v>
      </c>
      <c r="P62" s="310" t="s">
        <v>240</v>
      </c>
    </row>
    <row r="63" spans="2:16" x14ac:dyDescent="0.25">
      <c r="B63" s="122">
        <v>1</v>
      </c>
      <c r="C63" s="983" t="str">
        <f>IF(ISBLANK('M&amp;V (ORÇ)'!C62)," ",'M&amp;V (ORÇ)'!C62)</f>
        <v xml:space="preserve"> </v>
      </c>
      <c r="D63" s="983"/>
      <c r="E63" s="983"/>
      <c r="F63" s="983"/>
      <c r="G63" s="983"/>
      <c r="H63" s="984"/>
      <c r="I63" s="485" t="str">
        <f>IF(ISBLANK('M&amp;V (ORÇ)'!I62)," ",'M&amp;V (ORÇ)'!I62)</f>
        <v xml:space="preserve"> </v>
      </c>
      <c r="J63" s="485" t="str">
        <f>IF(ISBLANK('M&amp;V (ORÇ)'!J62)," ",'M&amp;V (ORÇ)'!J62)</f>
        <v xml:space="preserve"> </v>
      </c>
      <c r="K63" s="487">
        <f>'M&amp;V (ORÇ)'!K62</f>
        <v>0</v>
      </c>
      <c r="L63" s="486">
        <f>'M&amp;V (ORÇ)'!L62</f>
        <v>0</v>
      </c>
      <c r="M63" s="123">
        <f t="shared" ref="M63:M112" si="3">IF(J63="",0,K63*L63)</f>
        <v>0</v>
      </c>
      <c r="N63" s="125">
        <f t="shared" ref="N63:N94" si="4">M63-O63-P63</f>
        <v>0</v>
      </c>
      <c r="O63" s="124"/>
      <c r="P63" s="124"/>
    </row>
    <row r="64" spans="2:16" x14ac:dyDescent="0.25">
      <c r="B64" s="122">
        <v>2</v>
      </c>
      <c r="C64" s="983" t="str">
        <f>IF(ISBLANK('M&amp;V (ORÇ)'!C63)," ",'M&amp;V (ORÇ)'!C63)</f>
        <v xml:space="preserve"> </v>
      </c>
      <c r="D64" s="983"/>
      <c r="E64" s="983"/>
      <c r="F64" s="983"/>
      <c r="G64" s="983"/>
      <c r="H64" s="984"/>
      <c r="I64" s="485" t="str">
        <f>IF(ISBLANK('M&amp;V (ORÇ)'!I63)," ",'M&amp;V (ORÇ)'!I63)</f>
        <v xml:space="preserve"> </v>
      </c>
      <c r="J64" s="485" t="str">
        <f>IF(ISBLANK('M&amp;V (ORÇ)'!J63)," ",'M&amp;V (ORÇ)'!J63)</f>
        <v xml:space="preserve"> </v>
      </c>
      <c r="K64" s="487">
        <f>'M&amp;V (ORÇ)'!K63</f>
        <v>0</v>
      </c>
      <c r="L64" s="486">
        <f>'M&amp;V (ORÇ)'!L63</f>
        <v>0</v>
      </c>
      <c r="M64" s="123">
        <f t="shared" si="3"/>
        <v>0</v>
      </c>
      <c r="N64" s="125">
        <f t="shared" si="4"/>
        <v>0</v>
      </c>
      <c r="O64" s="124"/>
      <c r="P64" s="124"/>
    </row>
    <row r="65" spans="2:16" x14ac:dyDescent="0.25">
      <c r="B65" s="122">
        <v>3</v>
      </c>
      <c r="C65" s="983" t="str">
        <f>IF(ISBLANK('M&amp;V (ORÇ)'!C64)," ",'M&amp;V (ORÇ)'!C64)</f>
        <v xml:space="preserve"> </v>
      </c>
      <c r="D65" s="983"/>
      <c r="E65" s="983"/>
      <c r="F65" s="983"/>
      <c r="G65" s="983"/>
      <c r="H65" s="984"/>
      <c r="I65" s="485" t="str">
        <f>IF(ISBLANK('M&amp;V (ORÇ)'!I64)," ",'M&amp;V (ORÇ)'!I64)</f>
        <v xml:space="preserve"> </v>
      </c>
      <c r="J65" s="485" t="str">
        <f>IF(ISBLANK('M&amp;V (ORÇ)'!J64)," ",'M&amp;V (ORÇ)'!J64)</f>
        <v xml:space="preserve"> </v>
      </c>
      <c r="K65" s="487">
        <f>'M&amp;V (ORÇ)'!K64</f>
        <v>0</v>
      </c>
      <c r="L65" s="486">
        <f>'M&amp;V (ORÇ)'!L64</f>
        <v>0</v>
      </c>
      <c r="M65" s="123">
        <f t="shared" si="3"/>
        <v>0</v>
      </c>
      <c r="N65" s="125">
        <f t="shared" si="4"/>
        <v>0</v>
      </c>
      <c r="O65" s="124"/>
      <c r="P65" s="124"/>
    </row>
    <row r="66" spans="2:16" x14ac:dyDescent="0.25">
      <c r="B66" s="122">
        <v>4</v>
      </c>
      <c r="C66" s="983" t="str">
        <f>IF(ISBLANK('M&amp;V (ORÇ)'!C65)," ",'M&amp;V (ORÇ)'!C65)</f>
        <v xml:space="preserve"> </v>
      </c>
      <c r="D66" s="983"/>
      <c r="E66" s="983"/>
      <c r="F66" s="983"/>
      <c r="G66" s="983"/>
      <c r="H66" s="984"/>
      <c r="I66" s="485" t="str">
        <f>IF(ISBLANK('M&amp;V (ORÇ)'!I65)," ",'M&amp;V (ORÇ)'!I65)</f>
        <v xml:space="preserve"> </v>
      </c>
      <c r="J66" s="485" t="str">
        <f>IF(ISBLANK('M&amp;V (ORÇ)'!J65)," ",'M&amp;V (ORÇ)'!J65)</f>
        <v xml:space="preserve"> </v>
      </c>
      <c r="K66" s="487">
        <f>'M&amp;V (ORÇ)'!K65</f>
        <v>0</v>
      </c>
      <c r="L66" s="486">
        <f>'M&amp;V (ORÇ)'!L65</f>
        <v>0</v>
      </c>
      <c r="M66" s="123">
        <f t="shared" si="3"/>
        <v>0</v>
      </c>
      <c r="N66" s="125">
        <f t="shared" si="4"/>
        <v>0</v>
      </c>
      <c r="O66" s="124"/>
      <c r="P66" s="124"/>
    </row>
    <row r="67" spans="2:16" x14ac:dyDescent="0.25">
      <c r="B67" s="122">
        <v>5</v>
      </c>
      <c r="C67" s="983" t="str">
        <f>IF(ISBLANK('M&amp;V (ORÇ)'!C66)," ",'M&amp;V (ORÇ)'!C66)</f>
        <v xml:space="preserve"> </v>
      </c>
      <c r="D67" s="983"/>
      <c r="E67" s="983"/>
      <c r="F67" s="983"/>
      <c r="G67" s="983"/>
      <c r="H67" s="984"/>
      <c r="I67" s="485" t="str">
        <f>IF(ISBLANK('M&amp;V (ORÇ)'!I66)," ",'M&amp;V (ORÇ)'!I66)</f>
        <v xml:space="preserve"> </v>
      </c>
      <c r="J67" s="485" t="str">
        <f>IF(ISBLANK('M&amp;V (ORÇ)'!J66)," ",'M&amp;V (ORÇ)'!J66)</f>
        <v xml:space="preserve"> </v>
      </c>
      <c r="K67" s="487">
        <f>'M&amp;V (ORÇ)'!K66</f>
        <v>0</v>
      </c>
      <c r="L67" s="486">
        <f>'M&amp;V (ORÇ)'!L66</f>
        <v>0</v>
      </c>
      <c r="M67" s="123">
        <f t="shared" si="3"/>
        <v>0</v>
      </c>
      <c r="N67" s="125">
        <f t="shared" si="4"/>
        <v>0</v>
      </c>
      <c r="O67" s="124"/>
      <c r="P67" s="124"/>
    </row>
    <row r="68" spans="2:16" x14ac:dyDescent="0.25">
      <c r="B68" s="122">
        <v>6</v>
      </c>
      <c r="C68" s="983" t="str">
        <f>IF(ISBLANK('M&amp;V (ORÇ)'!C67)," ",'M&amp;V (ORÇ)'!C67)</f>
        <v xml:space="preserve"> </v>
      </c>
      <c r="D68" s="983"/>
      <c r="E68" s="983"/>
      <c r="F68" s="983"/>
      <c r="G68" s="983"/>
      <c r="H68" s="984"/>
      <c r="I68" s="485" t="str">
        <f>IF(ISBLANK('M&amp;V (ORÇ)'!I67)," ",'M&amp;V (ORÇ)'!I67)</f>
        <v xml:space="preserve"> </v>
      </c>
      <c r="J68" s="485" t="str">
        <f>IF(ISBLANK('M&amp;V (ORÇ)'!J67)," ",'M&amp;V (ORÇ)'!J67)</f>
        <v xml:space="preserve"> </v>
      </c>
      <c r="K68" s="487">
        <f>'M&amp;V (ORÇ)'!K67</f>
        <v>0</v>
      </c>
      <c r="L68" s="486">
        <f>'M&amp;V (ORÇ)'!L67</f>
        <v>0</v>
      </c>
      <c r="M68" s="123">
        <f t="shared" si="3"/>
        <v>0</v>
      </c>
      <c r="N68" s="125">
        <f t="shared" si="4"/>
        <v>0</v>
      </c>
      <c r="O68" s="124"/>
      <c r="P68" s="124"/>
    </row>
    <row r="69" spans="2:16" x14ac:dyDescent="0.25">
      <c r="B69" s="122">
        <v>7</v>
      </c>
      <c r="C69" s="983" t="str">
        <f>IF(ISBLANK('M&amp;V (ORÇ)'!C68)," ",'M&amp;V (ORÇ)'!C68)</f>
        <v xml:space="preserve"> </v>
      </c>
      <c r="D69" s="983"/>
      <c r="E69" s="983"/>
      <c r="F69" s="983"/>
      <c r="G69" s="983"/>
      <c r="H69" s="984"/>
      <c r="I69" s="485" t="str">
        <f>IF(ISBLANK('M&amp;V (ORÇ)'!I68)," ",'M&amp;V (ORÇ)'!I68)</f>
        <v xml:space="preserve"> </v>
      </c>
      <c r="J69" s="485" t="str">
        <f>IF(ISBLANK('M&amp;V (ORÇ)'!J68)," ",'M&amp;V (ORÇ)'!J68)</f>
        <v xml:space="preserve"> </v>
      </c>
      <c r="K69" s="487">
        <f>'M&amp;V (ORÇ)'!K68</f>
        <v>0</v>
      </c>
      <c r="L69" s="486">
        <f>'M&amp;V (ORÇ)'!L68</f>
        <v>0</v>
      </c>
      <c r="M69" s="123">
        <f t="shared" si="3"/>
        <v>0</v>
      </c>
      <c r="N69" s="125">
        <f t="shared" si="4"/>
        <v>0</v>
      </c>
      <c r="O69" s="124"/>
      <c r="P69" s="124"/>
    </row>
    <row r="70" spans="2:16" x14ac:dyDescent="0.25">
      <c r="B70" s="122">
        <v>8</v>
      </c>
      <c r="C70" s="983" t="str">
        <f>IF(ISBLANK('M&amp;V (ORÇ)'!C69)," ",'M&amp;V (ORÇ)'!C69)</f>
        <v xml:space="preserve"> </v>
      </c>
      <c r="D70" s="983"/>
      <c r="E70" s="983"/>
      <c r="F70" s="983"/>
      <c r="G70" s="983"/>
      <c r="H70" s="984"/>
      <c r="I70" s="485" t="str">
        <f>IF(ISBLANK('M&amp;V (ORÇ)'!I69)," ",'M&amp;V (ORÇ)'!I69)</f>
        <v xml:space="preserve"> </v>
      </c>
      <c r="J70" s="485" t="str">
        <f>IF(ISBLANK('M&amp;V (ORÇ)'!J69)," ",'M&amp;V (ORÇ)'!J69)</f>
        <v xml:space="preserve"> </v>
      </c>
      <c r="K70" s="487">
        <f>'M&amp;V (ORÇ)'!K69</f>
        <v>0</v>
      </c>
      <c r="L70" s="486">
        <f>'M&amp;V (ORÇ)'!L69</f>
        <v>0</v>
      </c>
      <c r="M70" s="123">
        <f t="shared" si="3"/>
        <v>0</v>
      </c>
      <c r="N70" s="125">
        <f t="shared" si="4"/>
        <v>0</v>
      </c>
      <c r="O70" s="124"/>
      <c r="P70" s="124"/>
    </row>
    <row r="71" spans="2:16" x14ac:dyDescent="0.25">
      <c r="B71" s="122">
        <v>9</v>
      </c>
      <c r="C71" s="983" t="str">
        <f>IF(ISBLANK('M&amp;V (ORÇ)'!C70)," ",'M&amp;V (ORÇ)'!C70)</f>
        <v xml:space="preserve"> </v>
      </c>
      <c r="D71" s="983"/>
      <c r="E71" s="983"/>
      <c r="F71" s="983"/>
      <c r="G71" s="983"/>
      <c r="H71" s="984"/>
      <c r="I71" s="485" t="str">
        <f>IF(ISBLANK('M&amp;V (ORÇ)'!I70)," ",'M&amp;V (ORÇ)'!I70)</f>
        <v xml:space="preserve"> </v>
      </c>
      <c r="J71" s="485" t="str">
        <f>IF(ISBLANK('M&amp;V (ORÇ)'!J70)," ",'M&amp;V (ORÇ)'!J70)</f>
        <v xml:space="preserve"> </v>
      </c>
      <c r="K71" s="487">
        <f>'M&amp;V (ORÇ)'!K70</f>
        <v>0</v>
      </c>
      <c r="L71" s="486">
        <f>'M&amp;V (ORÇ)'!L70</f>
        <v>0</v>
      </c>
      <c r="M71" s="123">
        <f t="shared" si="3"/>
        <v>0</v>
      </c>
      <c r="N71" s="125">
        <f t="shared" si="4"/>
        <v>0</v>
      </c>
      <c r="O71" s="124"/>
      <c r="P71" s="124"/>
    </row>
    <row r="72" spans="2:16" x14ac:dyDescent="0.25">
      <c r="B72" s="122">
        <v>10</v>
      </c>
      <c r="C72" s="983" t="str">
        <f>IF(ISBLANK('M&amp;V (ORÇ)'!C71)," ",'M&amp;V (ORÇ)'!C71)</f>
        <v xml:space="preserve"> </v>
      </c>
      <c r="D72" s="983"/>
      <c r="E72" s="983"/>
      <c r="F72" s="983"/>
      <c r="G72" s="983"/>
      <c r="H72" s="984"/>
      <c r="I72" s="485" t="str">
        <f>IF(ISBLANK('M&amp;V (ORÇ)'!I71)," ",'M&amp;V (ORÇ)'!I71)</f>
        <v xml:space="preserve"> </v>
      </c>
      <c r="J72" s="485" t="str">
        <f>IF(ISBLANK('M&amp;V (ORÇ)'!J71)," ",'M&amp;V (ORÇ)'!J71)</f>
        <v xml:space="preserve"> </v>
      </c>
      <c r="K72" s="487">
        <f>'M&amp;V (ORÇ)'!K71</f>
        <v>0</v>
      </c>
      <c r="L72" s="486">
        <f>'M&amp;V (ORÇ)'!L71</f>
        <v>0</v>
      </c>
      <c r="M72" s="123">
        <f t="shared" si="3"/>
        <v>0</v>
      </c>
      <c r="N72" s="125">
        <f t="shared" si="4"/>
        <v>0</v>
      </c>
      <c r="O72" s="124"/>
      <c r="P72" s="124"/>
    </row>
    <row r="73" spans="2:16" x14ac:dyDescent="0.25">
      <c r="B73" s="122">
        <v>11</v>
      </c>
      <c r="C73" s="983" t="str">
        <f>IF(ISBLANK('M&amp;V (ORÇ)'!C72)," ",'M&amp;V (ORÇ)'!C72)</f>
        <v xml:space="preserve"> </v>
      </c>
      <c r="D73" s="983"/>
      <c r="E73" s="983"/>
      <c r="F73" s="983"/>
      <c r="G73" s="983"/>
      <c r="H73" s="984"/>
      <c r="I73" s="485" t="str">
        <f>IF(ISBLANK('M&amp;V (ORÇ)'!I72)," ",'M&amp;V (ORÇ)'!I72)</f>
        <v xml:space="preserve"> </v>
      </c>
      <c r="J73" s="485" t="str">
        <f>IF(ISBLANK('M&amp;V (ORÇ)'!J72)," ",'M&amp;V (ORÇ)'!J72)</f>
        <v xml:space="preserve"> </v>
      </c>
      <c r="K73" s="487">
        <f>'M&amp;V (ORÇ)'!K72</f>
        <v>0</v>
      </c>
      <c r="L73" s="486">
        <f>'M&amp;V (ORÇ)'!L72</f>
        <v>0</v>
      </c>
      <c r="M73" s="123">
        <f t="shared" si="3"/>
        <v>0</v>
      </c>
      <c r="N73" s="125">
        <f t="shared" si="4"/>
        <v>0</v>
      </c>
      <c r="O73" s="124"/>
      <c r="P73" s="124"/>
    </row>
    <row r="74" spans="2:16" x14ac:dyDescent="0.25">
      <c r="B74" s="122">
        <v>12</v>
      </c>
      <c r="C74" s="983" t="str">
        <f>IF(ISBLANK('M&amp;V (ORÇ)'!C73)," ",'M&amp;V (ORÇ)'!C73)</f>
        <v xml:space="preserve"> </v>
      </c>
      <c r="D74" s="983"/>
      <c r="E74" s="983"/>
      <c r="F74" s="983"/>
      <c r="G74" s="983"/>
      <c r="H74" s="984"/>
      <c r="I74" s="485" t="str">
        <f>IF(ISBLANK('M&amp;V (ORÇ)'!I73)," ",'M&amp;V (ORÇ)'!I73)</f>
        <v xml:space="preserve"> </v>
      </c>
      <c r="J74" s="485" t="str">
        <f>IF(ISBLANK('M&amp;V (ORÇ)'!J73)," ",'M&amp;V (ORÇ)'!J73)</f>
        <v xml:space="preserve"> </v>
      </c>
      <c r="K74" s="487">
        <f>'M&amp;V (ORÇ)'!K73</f>
        <v>0</v>
      </c>
      <c r="L74" s="486">
        <f>'M&amp;V (ORÇ)'!L73</f>
        <v>0</v>
      </c>
      <c r="M74" s="123">
        <f t="shared" si="3"/>
        <v>0</v>
      </c>
      <c r="N74" s="125">
        <f t="shared" si="4"/>
        <v>0</v>
      </c>
      <c r="O74" s="124"/>
      <c r="P74" s="124"/>
    </row>
    <row r="75" spans="2:16" x14ac:dyDescent="0.25">
      <c r="B75" s="122">
        <v>13</v>
      </c>
      <c r="C75" s="983" t="str">
        <f>IF(ISBLANK('M&amp;V (ORÇ)'!C74)," ",'M&amp;V (ORÇ)'!C74)</f>
        <v xml:space="preserve"> </v>
      </c>
      <c r="D75" s="983"/>
      <c r="E75" s="983"/>
      <c r="F75" s="983"/>
      <c r="G75" s="983"/>
      <c r="H75" s="984"/>
      <c r="I75" s="485" t="str">
        <f>IF(ISBLANK('M&amp;V (ORÇ)'!I74)," ",'M&amp;V (ORÇ)'!I74)</f>
        <v xml:space="preserve"> </v>
      </c>
      <c r="J75" s="485" t="str">
        <f>IF(ISBLANK('M&amp;V (ORÇ)'!J74)," ",'M&amp;V (ORÇ)'!J74)</f>
        <v xml:space="preserve"> </v>
      </c>
      <c r="K75" s="487">
        <f>'M&amp;V (ORÇ)'!K74</f>
        <v>0</v>
      </c>
      <c r="L75" s="486">
        <f>'M&amp;V (ORÇ)'!L74</f>
        <v>0</v>
      </c>
      <c r="M75" s="123">
        <f t="shared" si="3"/>
        <v>0</v>
      </c>
      <c r="N75" s="125">
        <f t="shared" si="4"/>
        <v>0</v>
      </c>
      <c r="O75" s="124"/>
      <c r="P75" s="124"/>
    </row>
    <row r="76" spans="2:16" x14ac:dyDescent="0.25">
      <c r="B76" s="122">
        <v>14</v>
      </c>
      <c r="C76" s="983" t="str">
        <f>IF(ISBLANK('M&amp;V (ORÇ)'!C75)," ",'M&amp;V (ORÇ)'!C75)</f>
        <v xml:space="preserve"> </v>
      </c>
      <c r="D76" s="983"/>
      <c r="E76" s="983"/>
      <c r="F76" s="983"/>
      <c r="G76" s="983"/>
      <c r="H76" s="984"/>
      <c r="I76" s="485" t="str">
        <f>IF(ISBLANK('M&amp;V (ORÇ)'!I75)," ",'M&amp;V (ORÇ)'!I75)</f>
        <v xml:space="preserve"> </v>
      </c>
      <c r="J76" s="485" t="str">
        <f>IF(ISBLANK('M&amp;V (ORÇ)'!J75)," ",'M&amp;V (ORÇ)'!J75)</f>
        <v xml:space="preserve"> </v>
      </c>
      <c r="K76" s="487">
        <f>'M&amp;V (ORÇ)'!K75</f>
        <v>0</v>
      </c>
      <c r="L76" s="486">
        <f>'M&amp;V (ORÇ)'!L75</f>
        <v>0</v>
      </c>
      <c r="M76" s="123">
        <f t="shared" si="3"/>
        <v>0</v>
      </c>
      <c r="N76" s="125">
        <f t="shared" si="4"/>
        <v>0</v>
      </c>
      <c r="O76" s="124"/>
      <c r="P76" s="124"/>
    </row>
    <row r="77" spans="2:16" x14ac:dyDescent="0.25">
      <c r="B77" s="122">
        <v>15</v>
      </c>
      <c r="C77" s="983" t="str">
        <f>IF(ISBLANK('M&amp;V (ORÇ)'!C76)," ",'M&amp;V (ORÇ)'!C76)</f>
        <v xml:space="preserve"> </v>
      </c>
      <c r="D77" s="983"/>
      <c r="E77" s="983"/>
      <c r="F77" s="983"/>
      <c r="G77" s="983"/>
      <c r="H77" s="984"/>
      <c r="I77" s="485" t="str">
        <f>IF(ISBLANK('M&amp;V (ORÇ)'!I76)," ",'M&amp;V (ORÇ)'!I76)</f>
        <v xml:space="preserve"> </v>
      </c>
      <c r="J77" s="485" t="str">
        <f>IF(ISBLANK('M&amp;V (ORÇ)'!J76)," ",'M&amp;V (ORÇ)'!J76)</f>
        <v xml:space="preserve"> </v>
      </c>
      <c r="K77" s="487">
        <f>'M&amp;V (ORÇ)'!K76</f>
        <v>0</v>
      </c>
      <c r="L77" s="486">
        <f>'M&amp;V (ORÇ)'!L76</f>
        <v>0</v>
      </c>
      <c r="M77" s="123">
        <f t="shared" si="3"/>
        <v>0</v>
      </c>
      <c r="N77" s="125">
        <f t="shared" si="4"/>
        <v>0</v>
      </c>
      <c r="O77" s="124"/>
      <c r="P77" s="124"/>
    </row>
    <row r="78" spans="2:16" x14ac:dyDescent="0.25">
      <c r="B78" s="122">
        <v>16</v>
      </c>
      <c r="C78" s="983" t="str">
        <f>IF(ISBLANK('M&amp;V (ORÇ)'!C77)," ",'M&amp;V (ORÇ)'!C77)</f>
        <v xml:space="preserve"> </v>
      </c>
      <c r="D78" s="983"/>
      <c r="E78" s="983"/>
      <c r="F78" s="983"/>
      <c r="G78" s="983"/>
      <c r="H78" s="984"/>
      <c r="I78" s="485" t="str">
        <f>IF(ISBLANK('M&amp;V (ORÇ)'!I77)," ",'M&amp;V (ORÇ)'!I77)</f>
        <v xml:space="preserve"> </v>
      </c>
      <c r="J78" s="485" t="str">
        <f>IF(ISBLANK('M&amp;V (ORÇ)'!J77)," ",'M&amp;V (ORÇ)'!J77)</f>
        <v xml:space="preserve"> </v>
      </c>
      <c r="K78" s="487">
        <f>'M&amp;V (ORÇ)'!K77</f>
        <v>0</v>
      </c>
      <c r="L78" s="486">
        <f>'M&amp;V (ORÇ)'!L77</f>
        <v>0</v>
      </c>
      <c r="M78" s="123">
        <f t="shared" si="3"/>
        <v>0</v>
      </c>
      <c r="N78" s="125">
        <f t="shared" si="4"/>
        <v>0</v>
      </c>
      <c r="O78" s="124"/>
      <c r="P78" s="124"/>
    </row>
    <row r="79" spans="2:16" x14ac:dyDescent="0.25">
      <c r="B79" s="122">
        <v>17</v>
      </c>
      <c r="C79" s="983" t="str">
        <f>IF(ISBLANK('M&amp;V (ORÇ)'!C78)," ",'M&amp;V (ORÇ)'!C78)</f>
        <v xml:space="preserve"> </v>
      </c>
      <c r="D79" s="983"/>
      <c r="E79" s="983"/>
      <c r="F79" s="983"/>
      <c r="G79" s="983"/>
      <c r="H79" s="984"/>
      <c r="I79" s="485" t="str">
        <f>IF(ISBLANK('M&amp;V (ORÇ)'!I78)," ",'M&amp;V (ORÇ)'!I78)</f>
        <v xml:space="preserve"> </v>
      </c>
      <c r="J79" s="485" t="str">
        <f>IF(ISBLANK('M&amp;V (ORÇ)'!J78)," ",'M&amp;V (ORÇ)'!J78)</f>
        <v xml:space="preserve"> </v>
      </c>
      <c r="K79" s="487">
        <f>'M&amp;V (ORÇ)'!K78</f>
        <v>0</v>
      </c>
      <c r="L79" s="486">
        <f>'M&amp;V (ORÇ)'!L78</f>
        <v>0</v>
      </c>
      <c r="M79" s="123">
        <f t="shared" si="3"/>
        <v>0</v>
      </c>
      <c r="N79" s="125">
        <f t="shared" si="4"/>
        <v>0</v>
      </c>
      <c r="O79" s="124"/>
      <c r="P79" s="124"/>
    </row>
    <row r="80" spans="2:16" x14ac:dyDescent="0.25">
      <c r="B80" s="122">
        <v>18</v>
      </c>
      <c r="C80" s="983" t="str">
        <f>IF(ISBLANK('M&amp;V (ORÇ)'!C79)," ",'M&amp;V (ORÇ)'!C79)</f>
        <v xml:space="preserve"> </v>
      </c>
      <c r="D80" s="983"/>
      <c r="E80" s="983"/>
      <c r="F80" s="983"/>
      <c r="G80" s="983"/>
      <c r="H80" s="984"/>
      <c r="I80" s="485" t="str">
        <f>IF(ISBLANK('M&amp;V (ORÇ)'!I79)," ",'M&amp;V (ORÇ)'!I79)</f>
        <v xml:space="preserve"> </v>
      </c>
      <c r="J80" s="485" t="str">
        <f>IF(ISBLANK('M&amp;V (ORÇ)'!J79)," ",'M&amp;V (ORÇ)'!J79)</f>
        <v xml:space="preserve"> </v>
      </c>
      <c r="K80" s="487">
        <f>'M&amp;V (ORÇ)'!K79</f>
        <v>0</v>
      </c>
      <c r="L80" s="486">
        <f>'M&amp;V (ORÇ)'!L79</f>
        <v>0</v>
      </c>
      <c r="M80" s="123">
        <f t="shared" si="3"/>
        <v>0</v>
      </c>
      <c r="N80" s="125">
        <f t="shared" si="4"/>
        <v>0</v>
      </c>
      <c r="O80" s="124"/>
      <c r="P80" s="124"/>
    </row>
    <row r="81" spans="2:16" x14ac:dyDescent="0.25">
      <c r="B81" s="122">
        <v>19</v>
      </c>
      <c r="C81" s="983" t="str">
        <f>IF(ISBLANK('M&amp;V (ORÇ)'!C80)," ",'M&amp;V (ORÇ)'!C80)</f>
        <v xml:space="preserve"> </v>
      </c>
      <c r="D81" s="983"/>
      <c r="E81" s="983"/>
      <c r="F81" s="983"/>
      <c r="G81" s="983"/>
      <c r="H81" s="984"/>
      <c r="I81" s="485" t="str">
        <f>IF(ISBLANK('M&amp;V (ORÇ)'!I80)," ",'M&amp;V (ORÇ)'!I80)</f>
        <v xml:space="preserve"> </v>
      </c>
      <c r="J81" s="485" t="str">
        <f>IF(ISBLANK('M&amp;V (ORÇ)'!J80)," ",'M&amp;V (ORÇ)'!J80)</f>
        <v xml:space="preserve"> </v>
      </c>
      <c r="K81" s="487">
        <f>'M&amp;V (ORÇ)'!K80</f>
        <v>0</v>
      </c>
      <c r="L81" s="486">
        <f>'M&amp;V (ORÇ)'!L80</f>
        <v>0</v>
      </c>
      <c r="M81" s="123">
        <f t="shared" si="3"/>
        <v>0</v>
      </c>
      <c r="N81" s="125">
        <f t="shared" si="4"/>
        <v>0</v>
      </c>
      <c r="O81" s="124"/>
      <c r="P81" s="124"/>
    </row>
    <row r="82" spans="2:16" x14ac:dyDescent="0.25">
      <c r="B82" s="122">
        <v>20</v>
      </c>
      <c r="C82" s="983" t="str">
        <f>IF(ISBLANK('M&amp;V (ORÇ)'!C81)," ",'M&amp;V (ORÇ)'!C81)</f>
        <v xml:space="preserve"> </v>
      </c>
      <c r="D82" s="983"/>
      <c r="E82" s="983"/>
      <c r="F82" s="983"/>
      <c r="G82" s="983"/>
      <c r="H82" s="984"/>
      <c r="I82" s="485" t="str">
        <f>IF(ISBLANK('M&amp;V (ORÇ)'!I81)," ",'M&amp;V (ORÇ)'!I81)</f>
        <v xml:space="preserve"> </v>
      </c>
      <c r="J82" s="485" t="str">
        <f>IF(ISBLANK('M&amp;V (ORÇ)'!J81)," ",'M&amp;V (ORÇ)'!J81)</f>
        <v xml:space="preserve"> </v>
      </c>
      <c r="K82" s="487">
        <f>'M&amp;V (ORÇ)'!K81</f>
        <v>0</v>
      </c>
      <c r="L82" s="486">
        <f>'M&amp;V (ORÇ)'!L81</f>
        <v>0</v>
      </c>
      <c r="M82" s="123">
        <f t="shared" si="3"/>
        <v>0</v>
      </c>
      <c r="N82" s="125">
        <f t="shared" si="4"/>
        <v>0</v>
      </c>
      <c r="O82" s="124"/>
      <c r="P82" s="124"/>
    </row>
    <row r="83" spans="2:16" x14ac:dyDescent="0.25">
      <c r="B83" s="122">
        <v>21</v>
      </c>
      <c r="C83" s="983" t="str">
        <f>IF(ISBLANK('M&amp;V (ORÇ)'!C82)," ",'M&amp;V (ORÇ)'!C82)</f>
        <v xml:space="preserve"> </v>
      </c>
      <c r="D83" s="983"/>
      <c r="E83" s="983"/>
      <c r="F83" s="983"/>
      <c r="G83" s="983"/>
      <c r="H83" s="984"/>
      <c r="I83" s="485" t="str">
        <f>IF(ISBLANK('M&amp;V (ORÇ)'!I82)," ",'M&amp;V (ORÇ)'!I82)</f>
        <v xml:space="preserve"> </v>
      </c>
      <c r="J83" s="485" t="str">
        <f>IF(ISBLANK('M&amp;V (ORÇ)'!J82)," ",'M&amp;V (ORÇ)'!J82)</f>
        <v xml:space="preserve"> </v>
      </c>
      <c r="K83" s="487">
        <f>'M&amp;V (ORÇ)'!K82</f>
        <v>0</v>
      </c>
      <c r="L83" s="486">
        <f>'M&amp;V (ORÇ)'!L82</f>
        <v>0</v>
      </c>
      <c r="M83" s="123">
        <f t="shared" si="3"/>
        <v>0</v>
      </c>
      <c r="N83" s="125">
        <f t="shared" si="4"/>
        <v>0</v>
      </c>
      <c r="O83" s="124"/>
      <c r="P83" s="124"/>
    </row>
    <row r="84" spans="2:16" x14ac:dyDescent="0.25">
      <c r="B84" s="122">
        <v>22</v>
      </c>
      <c r="C84" s="983" t="str">
        <f>IF(ISBLANK('M&amp;V (ORÇ)'!C83)," ",'M&amp;V (ORÇ)'!C83)</f>
        <v xml:space="preserve"> </v>
      </c>
      <c r="D84" s="983"/>
      <c r="E84" s="983"/>
      <c r="F84" s="983"/>
      <c r="G84" s="983"/>
      <c r="H84" s="984"/>
      <c r="I84" s="485" t="str">
        <f>IF(ISBLANK('M&amp;V (ORÇ)'!I83)," ",'M&amp;V (ORÇ)'!I83)</f>
        <v xml:space="preserve"> </v>
      </c>
      <c r="J84" s="485" t="str">
        <f>IF(ISBLANK('M&amp;V (ORÇ)'!J83)," ",'M&amp;V (ORÇ)'!J83)</f>
        <v xml:space="preserve"> </v>
      </c>
      <c r="K84" s="487">
        <f>'M&amp;V (ORÇ)'!K83</f>
        <v>0</v>
      </c>
      <c r="L84" s="486">
        <f>'M&amp;V (ORÇ)'!L83</f>
        <v>0</v>
      </c>
      <c r="M84" s="123">
        <f t="shared" si="3"/>
        <v>0</v>
      </c>
      <c r="N84" s="125">
        <f t="shared" si="4"/>
        <v>0</v>
      </c>
      <c r="O84" s="124"/>
      <c r="P84" s="124"/>
    </row>
    <row r="85" spans="2:16" x14ac:dyDescent="0.25">
      <c r="B85" s="122">
        <v>23</v>
      </c>
      <c r="C85" s="983" t="str">
        <f>IF(ISBLANK('M&amp;V (ORÇ)'!C84)," ",'M&amp;V (ORÇ)'!C84)</f>
        <v xml:space="preserve"> </v>
      </c>
      <c r="D85" s="983"/>
      <c r="E85" s="983"/>
      <c r="F85" s="983"/>
      <c r="G85" s="983"/>
      <c r="H85" s="984"/>
      <c r="I85" s="485" t="str">
        <f>IF(ISBLANK('M&amp;V (ORÇ)'!I84)," ",'M&amp;V (ORÇ)'!I84)</f>
        <v xml:space="preserve"> </v>
      </c>
      <c r="J85" s="485" t="str">
        <f>IF(ISBLANK('M&amp;V (ORÇ)'!J84)," ",'M&amp;V (ORÇ)'!J84)</f>
        <v xml:space="preserve"> </v>
      </c>
      <c r="K85" s="487">
        <f>'M&amp;V (ORÇ)'!K84</f>
        <v>0</v>
      </c>
      <c r="L85" s="486">
        <f>'M&amp;V (ORÇ)'!L84</f>
        <v>0</v>
      </c>
      <c r="M85" s="123">
        <f t="shared" si="3"/>
        <v>0</v>
      </c>
      <c r="N85" s="125">
        <f t="shared" si="4"/>
        <v>0</v>
      </c>
      <c r="O85" s="124"/>
      <c r="P85" s="124"/>
    </row>
    <row r="86" spans="2:16" x14ac:dyDescent="0.25">
      <c r="B86" s="122">
        <v>24</v>
      </c>
      <c r="C86" s="983" t="str">
        <f>IF(ISBLANK('M&amp;V (ORÇ)'!C85)," ",'M&amp;V (ORÇ)'!C85)</f>
        <v xml:space="preserve"> </v>
      </c>
      <c r="D86" s="983"/>
      <c r="E86" s="983"/>
      <c r="F86" s="983"/>
      <c r="G86" s="983"/>
      <c r="H86" s="984"/>
      <c r="I86" s="485" t="str">
        <f>IF(ISBLANK('M&amp;V (ORÇ)'!I85)," ",'M&amp;V (ORÇ)'!I85)</f>
        <v xml:space="preserve"> </v>
      </c>
      <c r="J86" s="485" t="str">
        <f>IF(ISBLANK('M&amp;V (ORÇ)'!J85)," ",'M&amp;V (ORÇ)'!J85)</f>
        <v xml:space="preserve"> </v>
      </c>
      <c r="K86" s="487">
        <f>'M&amp;V (ORÇ)'!K85</f>
        <v>0</v>
      </c>
      <c r="L86" s="486">
        <f>'M&amp;V (ORÇ)'!L85</f>
        <v>0</v>
      </c>
      <c r="M86" s="123">
        <f t="shared" si="3"/>
        <v>0</v>
      </c>
      <c r="N86" s="125">
        <f t="shared" si="4"/>
        <v>0</v>
      </c>
      <c r="O86" s="124"/>
      <c r="P86" s="124"/>
    </row>
    <row r="87" spans="2:16" x14ac:dyDescent="0.25">
      <c r="B87" s="122">
        <v>25</v>
      </c>
      <c r="C87" s="983" t="str">
        <f>IF(ISBLANK('M&amp;V (ORÇ)'!C86)," ",'M&amp;V (ORÇ)'!C86)</f>
        <v xml:space="preserve"> </v>
      </c>
      <c r="D87" s="983"/>
      <c r="E87" s="983"/>
      <c r="F87" s="983"/>
      <c r="G87" s="983"/>
      <c r="H87" s="984"/>
      <c r="I87" s="485" t="str">
        <f>IF(ISBLANK('M&amp;V (ORÇ)'!I86)," ",'M&amp;V (ORÇ)'!I86)</f>
        <v xml:space="preserve"> </v>
      </c>
      <c r="J87" s="485" t="str">
        <f>IF(ISBLANK('M&amp;V (ORÇ)'!J86)," ",'M&amp;V (ORÇ)'!J86)</f>
        <v xml:space="preserve"> </v>
      </c>
      <c r="K87" s="487">
        <f>'M&amp;V (ORÇ)'!K86</f>
        <v>0</v>
      </c>
      <c r="L87" s="486">
        <f>'M&amp;V (ORÇ)'!L86</f>
        <v>0</v>
      </c>
      <c r="M87" s="123">
        <f t="shared" si="3"/>
        <v>0</v>
      </c>
      <c r="N87" s="125">
        <f t="shared" si="4"/>
        <v>0</v>
      </c>
      <c r="O87" s="124"/>
      <c r="P87" s="124"/>
    </row>
    <row r="88" spans="2:16" x14ac:dyDescent="0.25">
      <c r="B88" s="122">
        <v>26</v>
      </c>
      <c r="C88" s="983" t="str">
        <f>IF(ISBLANK('M&amp;V (ORÇ)'!C87)," ",'M&amp;V (ORÇ)'!C87)</f>
        <v xml:space="preserve"> </v>
      </c>
      <c r="D88" s="983"/>
      <c r="E88" s="983"/>
      <c r="F88" s="983"/>
      <c r="G88" s="983"/>
      <c r="H88" s="984"/>
      <c r="I88" s="485" t="str">
        <f>IF(ISBLANK('M&amp;V (ORÇ)'!I87)," ",'M&amp;V (ORÇ)'!I87)</f>
        <v xml:space="preserve"> </v>
      </c>
      <c r="J88" s="485" t="str">
        <f>IF(ISBLANK('M&amp;V (ORÇ)'!J87)," ",'M&amp;V (ORÇ)'!J87)</f>
        <v xml:space="preserve"> </v>
      </c>
      <c r="K88" s="487">
        <f>'M&amp;V (ORÇ)'!K87</f>
        <v>0</v>
      </c>
      <c r="L88" s="486">
        <f>'M&amp;V (ORÇ)'!L87</f>
        <v>0</v>
      </c>
      <c r="M88" s="123">
        <f t="shared" si="3"/>
        <v>0</v>
      </c>
      <c r="N88" s="125">
        <f t="shared" si="4"/>
        <v>0</v>
      </c>
      <c r="O88" s="124"/>
      <c r="P88" s="124"/>
    </row>
    <row r="89" spans="2:16" x14ac:dyDescent="0.25">
      <c r="B89" s="122">
        <v>27</v>
      </c>
      <c r="C89" s="983" t="str">
        <f>IF(ISBLANK('M&amp;V (ORÇ)'!C88)," ",'M&amp;V (ORÇ)'!C88)</f>
        <v xml:space="preserve"> </v>
      </c>
      <c r="D89" s="983"/>
      <c r="E89" s="983"/>
      <c r="F89" s="983"/>
      <c r="G89" s="983"/>
      <c r="H89" s="984"/>
      <c r="I89" s="485" t="str">
        <f>IF(ISBLANK('M&amp;V (ORÇ)'!I88)," ",'M&amp;V (ORÇ)'!I88)</f>
        <v xml:space="preserve"> </v>
      </c>
      <c r="J89" s="485" t="str">
        <f>IF(ISBLANK('M&amp;V (ORÇ)'!J88)," ",'M&amp;V (ORÇ)'!J88)</f>
        <v xml:space="preserve"> </v>
      </c>
      <c r="K89" s="487">
        <f>'M&amp;V (ORÇ)'!K88</f>
        <v>0</v>
      </c>
      <c r="L89" s="486">
        <f>'M&amp;V (ORÇ)'!L88</f>
        <v>0</v>
      </c>
      <c r="M89" s="123">
        <f t="shared" si="3"/>
        <v>0</v>
      </c>
      <c r="N89" s="125">
        <f t="shared" si="4"/>
        <v>0</v>
      </c>
      <c r="O89" s="124"/>
      <c r="P89" s="124"/>
    </row>
    <row r="90" spans="2:16" x14ac:dyDescent="0.25">
      <c r="B90" s="122">
        <v>28</v>
      </c>
      <c r="C90" s="983" t="str">
        <f>IF(ISBLANK('M&amp;V (ORÇ)'!C89)," ",'M&amp;V (ORÇ)'!C89)</f>
        <v xml:space="preserve"> </v>
      </c>
      <c r="D90" s="983"/>
      <c r="E90" s="983"/>
      <c r="F90" s="983"/>
      <c r="G90" s="983"/>
      <c r="H90" s="984"/>
      <c r="I90" s="485" t="str">
        <f>IF(ISBLANK('M&amp;V (ORÇ)'!I89)," ",'M&amp;V (ORÇ)'!I89)</f>
        <v xml:space="preserve"> </v>
      </c>
      <c r="J90" s="485" t="str">
        <f>IF(ISBLANK('M&amp;V (ORÇ)'!J89)," ",'M&amp;V (ORÇ)'!J89)</f>
        <v xml:space="preserve"> </v>
      </c>
      <c r="K90" s="487">
        <f>'M&amp;V (ORÇ)'!K89</f>
        <v>0</v>
      </c>
      <c r="L90" s="486">
        <f>'M&amp;V (ORÇ)'!L89</f>
        <v>0</v>
      </c>
      <c r="M90" s="123">
        <f t="shared" si="3"/>
        <v>0</v>
      </c>
      <c r="N90" s="125">
        <f t="shared" si="4"/>
        <v>0</v>
      </c>
      <c r="O90" s="124"/>
      <c r="P90" s="124"/>
    </row>
    <row r="91" spans="2:16" x14ac:dyDescent="0.25">
      <c r="B91" s="122">
        <v>29</v>
      </c>
      <c r="C91" s="983" t="str">
        <f>IF(ISBLANK('M&amp;V (ORÇ)'!C90)," ",'M&amp;V (ORÇ)'!C90)</f>
        <v xml:space="preserve"> </v>
      </c>
      <c r="D91" s="983"/>
      <c r="E91" s="983"/>
      <c r="F91" s="983"/>
      <c r="G91" s="983"/>
      <c r="H91" s="984"/>
      <c r="I91" s="485" t="str">
        <f>IF(ISBLANK('M&amp;V (ORÇ)'!I90)," ",'M&amp;V (ORÇ)'!I90)</f>
        <v xml:space="preserve"> </v>
      </c>
      <c r="J91" s="485" t="str">
        <f>IF(ISBLANK('M&amp;V (ORÇ)'!J90)," ",'M&amp;V (ORÇ)'!J90)</f>
        <v xml:space="preserve"> </v>
      </c>
      <c r="K91" s="487">
        <f>'M&amp;V (ORÇ)'!K90</f>
        <v>0</v>
      </c>
      <c r="L91" s="486">
        <f>'M&amp;V (ORÇ)'!L90</f>
        <v>0</v>
      </c>
      <c r="M91" s="123">
        <f t="shared" si="3"/>
        <v>0</v>
      </c>
      <c r="N91" s="125">
        <f t="shared" si="4"/>
        <v>0</v>
      </c>
      <c r="O91" s="124"/>
      <c r="P91" s="124"/>
    </row>
    <row r="92" spans="2:16" x14ac:dyDescent="0.25">
      <c r="B92" s="122">
        <v>30</v>
      </c>
      <c r="C92" s="983" t="str">
        <f>IF(ISBLANK('M&amp;V (ORÇ)'!C91)," ",'M&amp;V (ORÇ)'!C91)</f>
        <v xml:space="preserve"> </v>
      </c>
      <c r="D92" s="983"/>
      <c r="E92" s="983"/>
      <c r="F92" s="983"/>
      <c r="G92" s="983"/>
      <c r="H92" s="984"/>
      <c r="I92" s="485" t="str">
        <f>IF(ISBLANK('M&amp;V (ORÇ)'!I91)," ",'M&amp;V (ORÇ)'!I91)</f>
        <v xml:space="preserve"> </v>
      </c>
      <c r="J92" s="485" t="str">
        <f>IF(ISBLANK('M&amp;V (ORÇ)'!J91)," ",'M&amp;V (ORÇ)'!J91)</f>
        <v xml:space="preserve"> </v>
      </c>
      <c r="K92" s="487">
        <f>'M&amp;V (ORÇ)'!K91</f>
        <v>0</v>
      </c>
      <c r="L92" s="486">
        <f>'M&amp;V (ORÇ)'!L91</f>
        <v>0</v>
      </c>
      <c r="M92" s="123">
        <f t="shared" si="3"/>
        <v>0</v>
      </c>
      <c r="N92" s="125">
        <f t="shared" si="4"/>
        <v>0</v>
      </c>
      <c r="O92" s="124"/>
      <c r="P92" s="124"/>
    </row>
    <row r="93" spans="2:16" x14ac:dyDescent="0.25">
      <c r="B93" s="122">
        <v>31</v>
      </c>
      <c r="C93" s="983" t="str">
        <f>IF(ISBLANK('M&amp;V (ORÇ)'!C92)," ",'M&amp;V (ORÇ)'!C92)</f>
        <v xml:space="preserve"> </v>
      </c>
      <c r="D93" s="983"/>
      <c r="E93" s="983"/>
      <c r="F93" s="983"/>
      <c r="G93" s="983"/>
      <c r="H93" s="984"/>
      <c r="I93" s="485" t="str">
        <f>IF(ISBLANK('M&amp;V (ORÇ)'!I92)," ",'M&amp;V (ORÇ)'!I92)</f>
        <v xml:space="preserve"> </v>
      </c>
      <c r="J93" s="485" t="str">
        <f>IF(ISBLANK('M&amp;V (ORÇ)'!J92)," ",'M&amp;V (ORÇ)'!J92)</f>
        <v xml:space="preserve"> </v>
      </c>
      <c r="K93" s="487">
        <f>'M&amp;V (ORÇ)'!K92</f>
        <v>0</v>
      </c>
      <c r="L93" s="486">
        <f>'M&amp;V (ORÇ)'!L92</f>
        <v>0</v>
      </c>
      <c r="M93" s="123">
        <f t="shared" si="3"/>
        <v>0</v>
      </c>
      <c r="N93" s="125">
        <f t="shared" si="4"/>
        <v>0</v>
      </c>
      <c r="O93" s="124"/>
      <c r="P93" s="124"/>
    </row>
    <row r="94" spans="2:16" x14ac:dyDescent="0.25">
      <c r="B94" s="122">
        <v>32</v>
      </c>
      <c r="C94" s="983" t="str">
        <f>IF(ISBLANK('M&amp;V (ORÇ)'!C93)," ",'M&amp;V (ORÇ)'!C93)</f>
        <v xml:space="preserve"> </v>
      </c>
      <c r="D94" s="983"/>
      <c r="E94" s="983"/>
      <c r="F94" s="983"/>
      <c r="G94" s="983"/>
      <c r="H94" s="984"/>
      <c r="I94" s="485" t="str">
        <f>IF(ISBLANK('M&amp;V (ORÇ)'!I93)," ",'M&amp;V (ORÇ)'!I93)</f>
        <v xml:space="preserve"> </v>
      </c>
      <c r="J94" s="485" t="str">
        <f>IF(ISBLANK('M&amp;V (ORÇ)'!J93)," ",'M&amp;V (ORÇ)'!J93)</f>
        <v xml:space="preserve"> </v>
      </c>
      <c r="K94" s="487">
        <f>'M&amp;V (ORÇ)'!K93</f>
        <v>0</v>
      </c>
      <c r="L94" s="486">
        <f>'M&amp;V (ORÇ)'!L93</f>
        <v>0</v>
      </c>
      <c r="M94" s="123">
        <f t="shared" si="3"/>
        <v>0</v>
      </c>
      <c r="N94" s="125">
        <f t="shared" si="4"/>
        <v>0</v>
      </c>
      <c r="O94" s="124"/>
      <c r="P94" s="124"/>
    </row>
    <row r="95" spans="2:16" x14ac:dyDescent="0.25">
      <c r="B95" s="122">
        <v>33</v>
      </c>
      <c r="C95" s="983" t="str">
        <f>IF(ISBLANK('M&amp;V (ORÇ)'!C94)," ",'M&amp;V (ORÇ)'!C94)</f>
        <v xml:space="preserve"> </v>
      </c>
      <c r="D95" s="983"/>
      <c r="E95" s="983"/>
      <c r="F95" s="983"/>
      <c r="G95" s="983"/>
      <c r="H95" s="984"/>
      <c r="I95" s="485" t="str">
        <f>IF(ISBLANK('M&amp;V (ORÇ)'!I94)," ",'M&amp;V (ORÇ)'!I94)</f>
        <v xml:space="preserve"> </v>
      </c>
      <c r="J95" s="485" t="str">
        <f>IF(ISBLANK('M&amp;V (ORÇ)'!J94)," ",'M&amp;V (ORÇ)'!J94)</f>
        <v xml:space="preserve"> </v>
      </c>
      <c r="K95" s="487">
        <f>'M&amp;V (ORÇ)'!K94</f>
        <v>0</v>
      </c>
      <c r="L95" s="486">
        <f>'M&amp;V (ORÇ)'!L94</f>
        <v>0</v>
      </c>
      <c r="M95" s="123">
        <f t="shared" si="3"/>
        <v>0</v>
      </c>
      <c r="N95" s="125">
        <f t="shared" ref="N95:N112" si="5">M95-O95-P95</f>
        <v>0</v>
      </c>
      <c r="O95" s="124"/>
      <c r="P95" s="124"/>
    </row>
    <row r="96" spans="2:16" x14ac:dyDescent="0.25">
      <c r="B96" s="122">
        <v>34</v>
      </c>
      <c r="C96" s="983" t="str">
        <f>IF(ISBLANK('M&amp;V (ORÇ)'!C95)," ",'M&amp;V (ORÇ)'!C95)</f>
        <v xml:space="preserve"> </v>
      </c>
      <c r="D96" s="983"/>
      <c r="E96" s="983"/>
      <c r="F96" s="983"/>
      <c r="G96" s="983"/>
      <c r="H96" s="984"/>
      <c r="I96" s="485" t="str">
        <f>IF(ISBLANK('M&amp;V (ORÇ)'!I95)," ",'M&amp;V (ORÇ)'!I95)</f>
        <v xml:space="preserve"> </v>
      </c>
      <c r="J96" s="485" t="str">
        <f>IF(ISBLANK('M&amp;V (ORÇ)'!J95)," ",'M&amp;V (ORÇ)'!J95)</f>
        <v xml:space="preserve"> </v>
      </c>
      <c r="K96" s="487">
        <f>'M&amp;V (ORÇ)'!K95</f>
        <v>0</v>
      </c>
      <c r="L96" s="486">
        <f>'M&amp;V (ORÇ)'!L95</f>
        <v>0</v>
      </c>
      <c r="M96" s="123">
        <f t="shared" si="3"/>
        <v>0</v>
      </c>
      <c r="N96" s="125">
        <f t="shared" si="5"/>
        <v>0</v>
      </c>
      <c r="O96" s="124"/>
      <c r="P96" s="124"/>
    </row>
    <row r="97" spans="2:16" x14ac:dyDescent="0.25">
      <c r="B97" s="122">
        <v>35</v>
      </c>
      <c r="C97" s="983" t="str">
        <f>IF(ISBLANK('M&amp;V (ORÇ)'!C96)," ",'M&amp;V (ORÇ)'!C96)</f>
        <v xml:space="preserve"> </v>
      </c>
      <c r="D97" s="983"/>
      <c r="E97" s="983"/>
      <c r="F97" s="983"/>
      <c r="G97" s="983"/>
      <c r="H97" s="984"/>
      <c r="I97" s="485" t="str">
        <f>IF(ISBLANK('M&amp;V (ORÇ)'!I96)," ",'M&amp;V (ORÇ)'!I96)</f>
        <v xml:space="preserve"> </v>
      </c>
      <c r="J97" s="485" t="str">
        <f>IF(ISBLANK('M&amp;V (ORÇ)'!J96)," ",'M&amp;V (ORÇ)'!J96)</f>
        <v xml:space="preserve"> </v>
      </c>
      <c r="K97" s="487">
        <f>'M&amp;V (ORÇ)'!K96</f>
        <v>0</v>
      </c>
      <c r="L97" s="486">
        <f>'M&amp;V (ORÇ)'!L96</f>
        <v>0</v>
      </c>
      <c r="M97" s="123">
        <f t="shared" si="3"/>
        <v>0</v>
      </c>
      <c r="N97" s="125">
        <f t="shared" si="5"/>
        <v>0</v>
      </c>
      <c r="O97" s="124"/>
      <c r="P97" s="124"/>
    </row>
    <row r="98" spans="2:16" x14ac:dyDescent="0.25">
      <c r="B98" s="122">
        <v>36</v>
      </c>
      <c r="C98" s="983" t="str">
        <f>IF(ISBLANK('M&amp;V (ORÇ)'!C97)," ",'M&amp;V (ORÇ)'!C97)</f>
        <v xml:space="preserve"> </v>
      </c>
      <c r="D98" s="983"/>
      <c r="E98" s="983"/>
      <c r="F98" s="983"/>
      <c r="G98" s="983"/>
      <c r="H98" s="984"/>
      <c r="I98" s="485" t="str">
        <f>IF(ISBLANK('M&amp;V (ORÇ)'!I97)," ",'M&amp;V (ORÇ)'!I97)</f>
        <v xml:space="preserve"> </v>
      </c>
      <c r="J98" s="485" t="str">
        <f>IF(ISBLANK('M&amp;V (ORÇ)'!J97)," ",'M&amp;V (ORÇ)'!J97)</f>
        <v xml:space="preserve"> </v>
      </c>
      <c r="K98" s="487">
        <f>'M&amp;V (ORÇ)'!K97</f>
        <v>0</v>
      </c>
      <c r="L98" s="486">
        <f>'M&amp;V (ORÇ)'!L97</f>
        <v>0</v>
      </c>
      <c r="M98" s="123">
        <f t="shared" si="3"/>
        <v>0</v>
      </c>
      <c r="N98" s="125">
        <f t="shared" si="5"/>
        <v>0</v>
      </c>
      <c r="O98" s="124"/>
      <c r="P98" s="124"/>
    </row>
    <row r="99" spans="2:16" x14ac:dyDescent="0.25">
      <c r="B99" s="122">
        <v>37</v>
      </c>
      <c r="C99" s="983" t="str">
        <f>IF(ISBLANK('M&amp;V (ORÇ)'!C98)," ",'M&amp;V (ORÇ)'!C98)</f>
        <v xml:space="preserve"> </v>
      </c>
      <c r="D99" s="983"/>
      <c r="E99" s="983"/>
      <c r="F99" s="983"/>
      <c r="G99" s="983"/>
      <c r="H99" s="984"/>
      <c r="I99" s="485" t="str">
        <f>IF(ISBLANK('M&amp;V (ORÇ)'!I98)," ",'M&amp;V (ORÇ)'!I98)</f>
        <v xml:space="preserve"> </v>
      </c>
      <c r="J99" s="485" t="str">
        <f>IF(ISBLANK('M&amp;V (ORÇ)'!J98)," ",'M&amp;V (ORÇ)'!J98)</f>
        <v xml:space="preserve"> </v>
      </c>
      <c r="K99" s="487">
        <f>'M&amp;V (ORÇ)'!K98</f>
        <v>0</v>
      </c>
      <c r="L99" s="486">
        <f>'M&amp;V (ORÇ)'!L98</f>
        <v>0</v>
      </c>
      <c r="M99" s="123">
        <f t="shared" si="3"/>
        <v>0</v>
      </c>
      <c r="N99" s="125">
        <f t="shared" si="5"/>
        <v>0</v>
      </c>
      <c r="O99" s="124"/>
      <c r="P99" s="124"/>
    </row>
    <row r="100" spans="2:16" x14ac:dyDescent="0.25">
      <c r="B100" s="122">
        <v>38</v>
      </c>
      <c r="C100" s="983" t="str">
        <f>IF(ISBLANK('M&amp;V (ORÇ)'!C99)," ",'M&amp;V (ORÇ)'!C99)</f>
        <v xml:space="preserve"> </v>
      </c>
      <c r="D100" s="983"/>
      <c r="E100" s="983"/>
      <c r="F100" s="983"/>
      <c r="G100" s="983"/>
      <c r="H100" s="984"/>
      <c r="I100" s="485" t="str">
        <f>IF(ISBLANK('M&amp;V (ORÇ)'!I99)," ",'M&amp;V (ORÇ)'!I99)</f>
        <v xml:space="preserve"> </v>
      </c>
      <c r="J100" s="485" t="str">
        <f>IF(ISBLANK('M&amp;V (ORÇ)'!J99)," ",'M&amp;V (ORÇ)'!J99)</f>
        <v xml:space="preserve"> </v>
      </c>
      <c r="K100" s="487">
        <f>'M&amp;V (ORÇ)'!K99</f>
        <v>0</v>
      </c>
      <c r="L100" s="486">
        <f>'M&amp;V (ORÇ)'!L99</f>
        <v>0</v>
      </c>
      <c r="M100" s="123">
        <f t="shared" si="3"/>
        <v>0</v>
      </c>
      <c r="N100" s="125">
        <f t="shared" si="5"/>
        <v>0</v>
      </c>
      <c r="O100" s="124"/>
      <c r="P100" s="124"/>
    </row>
    <row r="101" spans="2:16" x14ac:dyDescent="0.25">
      <c r="B101" s="122">
        <v>39</v>
      </c>
      <c r="C101" s="983" t="str">
        <f>IF(ISBLANK('M&amp;V (ORÇ)'!C100)," ",'M&amp;V (ORÇ)'!C100)</f>
        <v xml:space="preserve"> </v>
      </c>
      <c r="D101" s="983"/>
      <c r="E101" s="983"/>
      <c r="F101" s="983"/>
      <c r="G101" s="983"/>
      <c r="H101" s="984"/>
      <c r="I101" s="485" t="str">
        <f>IF(ISBLANK('M&amp;V (ORÇ)'!I100)," ",'M&amp;V (ORÇ)'!I100)</f>
        <v xml:space="preserve"> </v>
      </c>
      <c r="J101" s="485" t="str">
        <f>IF(ISBLANK('M&amp;V (ORÇ)'!J100)," ",'M&amp;V (ORÇ)'!J100)</f>
        <v xml:space="preserve"> </v>
      </c>
      <c r="K101" s="487">
        <f>'M&amp;V (ORÇ)'!K100</f>
        <v>0</v>
      </c>
      <c r="L101" s="486">
        <f>'M&amp;V (ORÇ)'!L100</f>
        <v>0</v>
      </c>
      <c r="M101" s="123">
        <f t="shared" si="3"/>
        <v>0</v>
      </c>
      <c r="N101" s="125">
        <f t="shared" si="5"/>
        <v>0</v>
      </c>
      <c r="O101" s="124"/>
      <c r="P101" s="124"/>
    </row>
    <row r="102" spans="2:16" x14ac:dyDescent="0.25">
      <c r="B102" s="122">
        <v>40</v>
      </c>
      <c r="C102" s="983" t="str">
        <f>IF(ISBLANK('M&amp;V (ORÇ)'!C101)," ",'M&amp;V (ORÇ)'!C101)</f>
        <v xml:space="preserve"> </v>
      </c>
      <c r="D102" s="983"/>
      <c r="E102" s="983"/>
      <c r="F102" s="983"/>
      <c r="G102" s="983"/>
      <c r="H102" s="984"/>
      <c r="I102" s="485" t="str">
        <f>IF(ISBLANK('M&amp;V (ORÇ)'!I101)," ",'M&amp;V (ORÇ)'!I101)</f>
        <v xml:space="preserve"> </v>
      </c>
      <c r="J102" s="485" t="str">
        <f>IF(ISBLANK('M&amp;V (ORÇ)'!J101)," ",'M&amp;V (ORÇ)'!J101)</f>
        <v xml:space="preserve"> </v>
      </c>
      <c r="K102" s="487">
        <f>'M&amp;V (ORÇ)'!K101</f>
        <v>0</v>
      </c>
      <c r="L102" s="486">
        <f>'M&amp;V (ORÇ)'!L101</f>
        <v>0</v>
      </c>
      <c r="M102" s="123">
        <f t="shared" si="3"/>
        <v>0</v>
      </c>
      <c r="N102" s="125">
        <f t="shared" si="5"/>
        <v>0</v>
      </c>
      <c r="O102" s="124"/>
      <c r="P102" s="124"/>
    </row>
    <row r="103" spans="2:16" x14ac:dyDescent="0.25">
      <c r="B103" s="122">
        <v>41</v>
      </c>
      <c r="C103" s="983" t="str">
        <f>IF(ISBLANK('M&amp;V (ORÇ)'!C102)," ",'M&amp;V (ORÇ)'!C102)</f>
        <v xml:space="preserve"> </v>
      </c>
      <c r="D103" s="983"/>
      <c r="E103" s="983"/>
      <c r="F103" s="983"/>
      <c r="G103" s="983"/>
      <c r="H103" s="984"/>
      <c r="I103" s="485" t="str">
        <f>IF(ISBLANK('M&amp;V (ORÇ)'!I102)," ",'M&amp;V (ORÇ)'!I102)</f>
        <v xml:space="preserve"> </v>
      </c>
      <c r="J103" s="485" t="str">
        <f>IF(ISBLANK('M&amp;V (ORÇ)'!J102)," ",'M&amp;V (ORÇ)'!J102)</f>
        <v xml:space="preserve"> </v>
      </c>
      <c r="K103" s="487">
        <f>'M&amp;V (ORÇ)'!K102</f>
        <v>0</v>
      </c>
      <c r="L103" s="486">
        <f>'M&amp;V (ORÇ)'!L102</f>
        <v>0</v>
      </c>
      <c r="M103" s="123">
        <f t="shared" si="3"/>
        <v>0</v>
      </c>
      <c r="N103" s="125">
        <f t="shared" si="5"/>
        <v>0</v>
      </c>
      <c r="O103" s="124"/>
      <c r="P103" s="124"/>
    </row>
    <row r="104" spans="2:16" x14ac:dyDescent="0.25">
      <c r="B104" s="122">
        <v>42</v>
      </c>
      <c r="C104" s="983" t="str">
        <f>IF(ISBLANK('M&amp;V (ORÇ)'!C103)," ",'M&amp;V (ORÇ)'!C103)</f>
        <v xml:space="preserve"> </v>
      </c>
      <c r="D104" s="983"/>
      <c r="E104" s="983"/>
      <c r="F104" s="983"/>
      <c r="G104" s="983"/>
      <c r="H104" s="984"/>
      <c r="I104" s="485" t="str">
        <f>IF(ISBLANK('M&amp;V (ORÇ)'!I103)," ",'M&amp;V (ORÇ)'!I103)</f>
        <v xml:space="preserve"> </v>
      </c>
      <c r="J104" s="485" t="str">
        <f>IF(ISBLANK('M&amp;V (ORÇ)'!J103)," ",'M&amp;V (ORÇ)'!J103)</f>
        <v xml:space="preserve"> </v>
      </c>
      <c r="K104" s="487">
        <f>'M&amp;V (ORÇ)'!K103</f>
        <v>0</v>
      </c>
      <c r="L104" s="486">
        <f>'M&amp;V (ORÇ)'!L103</f>
        <v>0</v>
      </c>
      <c r="M104" s="123">
        <f t="shared" si="3"/>
        <v>0</v>
      </c>
      <c r="N104" s="125">
        <f t="shared" si="5"/>
        <v>0</v>
      </c>
      <c r="O104" s="124"/>
      <c r="P104" s="124"/>
    </row>
    <row r="105" spans="2:16" x14ac:dyDescent="0.25">
      <c r="B105" s="122">
        <v>43</v>
      </c>
      <c r="C105" s="983" t="str">
        <f>IF(ISBLANK('M&amp;V (ORÇ)'!C104)," ",'M&amp;V (ORÇ)'!C104)</f>
        <v xml:space="preserve"> </v>
      </c>
      <c r="D105" s="983"/>
      <c r="E105" s="983"/>
      <c r="F105" s="983"/>
      <c r="G105" s="983"/>
      <c r="H105" s="984"/>
      <c r="I105" s="485" t="str">
        <f>IF(ISBLANK('M&amp;V (ORÇ)'!I104)," ",'M&amp;V (ORÇ)'!I104)</f>
        <v xml:space="preserve"> </v>
      </c>
      <c r="J105" s="485" t="str">
        <f>IF(ISBLANK('M&amp;V (ORÇ)'!J104)," ",'M&amp;V (ORÇ)'!J104)</f>
        <v xml:space="preserve"> </v>
      </c>
      <c r="K105" s="487">
        <f>'M&amp;V (ORÇ)'!K104</f>
        <v>0</v>
      </c>
      <c r="L105" s="486">
        <f>'M&amp;V (ORÇ)'!L104</f>
        <v>0</v>
      </c>
      <c r="M105" s="123">
        <f t="shared" si="3"/>
        <v>0</v>
      </c>
      <c r="N105" s="125">
        <f t="shared" si="5"/>
        <v>0</v>
      </c>
      <c r="O105" s="124"/>
      <c r="P105" s="124"/>
    </row>
    <row r="106" spans="2:16" x14ac:dyDescent="0.25">
      <c r="B106" s="122">
        <v>44</v>
      </c>
      <c r="C106" s="983" t="str">
        <f>IF(ISBLANK('M&amp;V (ORÇ)'!C105)," ",'M&amp;V (ORÇ)'!C105)</f>
        <v xml:space="preserve"> </v>
      </c>
      <c r="D106" s="983"/>
      <c r="E106" s="983"/>
      <c r="F106" s="983"/>
      <c r="G106" s="983"/>
      <c r="H106" s="984"/>
      <c r="I106" s="485" t="str">
        <f>IF(ISBLANK('M&amp;V (ORÇ)'!I105)," ",'M&amp;V (ORÇ)'!I105)</f>
        <v xml:space="preserve"> </v>
      </c>
      <c r="J106" s="485" t="str">
        <f>IF(ISBLANK('M&amp;V (ORÇ)'!J105)," ",'M&amp;V (ORÇ)'!J105)</f>
        <v xml:space="preserve"> </v>
      </c>
      <c r="K106" s="487">
        <f>'M&amp;V (ORÇ)'!K105</f>
        <v>0</v>
      </c>
      <c r="L106" s="486">
        <f>'M&amp;V (ORÇ)'!L105</f>
        <v>0</v>
      </c>
      <c r="M106" s="123">
        <f t="shared" si="3"/>
        <v>0</v>
      </c>
      <c r="N106" s="125">
        <f t="shared" si="5"/>
        <v>0</v>
      </c>
      <c r="O106" s="124"/>
      <c r="P106" s="124"/>
    </row>
    <row r="107" spans="2:16" x14ac:dyDescent="0.25">
      <c r="B107" s="122">
        <v>45</v>
      </c>
      <c r="C107" s="983" t="str">
        <f>IF(ISBLANK('M&amp;V (ORÇ)'!C106)," ",'M&amp;V (ORÇ)'!C106)</f>
        <v xml:space="preserve"> </v>
      </c>
      <c r="D107" s="983"/>
      <c r="E107" s="983"/>
      <c r="F107" s="983"/>
      <c r="G107" s="983"/>
      <c r="H107" s="984"/>
      <c r="I107" s="485" t="str">
        <f>IF(ISBLANK('M&amp;V (ORÇ)'!I106)," ",'M&amp;V (ORÇ)'!I106)</f>
        <v xml:space="preserve"> </v>
      </c>
      <c r="J107" s="485" t="str">
        <f>IF(ISBLANK('M&amp;V (ORÇ)'!J106)," ",'M&amp;V (ORÇ)'!J106)</f>
        <v xml:space="preserve"> </v>
      </c>
      <c r="K107" s="487">
        <f>'M&amp;V (ORÇ)'!K106</f>
        <v>0</v>
      </c>
      <c r="L107" s="486">
        <f>'M&amp;V (ORÇ)'!L106</f>
        <v>0</v>
      </c>
      <c r="M107" s="123">
        <f t="shared" si="3"/>
        <v>0</v>
      </c>
      <c r="N107" s="125">
        <f t="shared" si="5"/>
        <v>0</v>
      </c>
      <c r="O107" s="124"/>
      <c r="P107" s="124"/>
    </row>
    <row r="108" spans="2:16" x14ac:dyDescent="0.25">
      <c r="B108" s="122">
        <v>46</v>
      </c>
      <c r="C108" s="983" t="str">
        <f>IF(ISBLANK('M&amp;V (ORÇ)'!C107)," ",'M&amp;V (ORÇ)'!C107)</f>
        <v xml:space="preserve"> </v>
      </c>
      <c r="D108" s="983"/>
      <c r="E108" s="983"/>
      <c r="F108" s="983"/>
      <c r="G108" s="983"/>
      <c r="H108" s="984"/>
      <c r="I108" s="485" t="str">
        <f>IF(ISBLANK('M&amp;V (ORÇ)'!I107)," ",'M&amp;V (ORÇ)'!I107)</f>
        <v xml:space="preserve"> </v>
      </c>
      <c r="J108" s="485" t="str">
        <f>IF(ISBLANK('M&amp;V (ORÇ)'!J107)," ",'M&amp;V (ORÇ)'!J107)</f>
        <v xml:space="preserve"> </v>
      </c>
      <c r="K108" s="487">
        <f>'M&amp;V (ORÇ)'!K107</f>
        <v>0</v>
      </c>
      <c r="L108" s="486">
        <f>'M&amp;V (ORÇ)'!L107</f>
        <v>0</v>
      </c>
      <c r="M108" s="123">
        <f t="shared" si="3"/>
        <v>0</v>
      </c>
      <c r="N108" s="125">
        <f t="shared" si="5"/>
        <v>0</v>
      </c>
      <c r="O108" s="124"/>
      <c r="P108" s="124"/>
    </row>
    <row r="109" spans="2:16" x14ac:dyDescent="0.25">
      <c r="B109" s="122">
        <v>47</v>
      </c>
      <c r="C109" s="983" t="str">
        <f>IF(ISBLANK('M&amp;V (ORÇ)'!C108)," ",'M&amp;V (ORÇ)'!C108)</f>
        <v xml:space="preserve"> </v>
      </c>
      <c r="D109" s="983"/>
      <c r="E109" s="983"/>
      <c r="F109" s="983"/>
      <c r="G109" s="983"/>
      <c r="H109" s="984"/>
      <c r="I109" s="485" t="str">
        <f>IF(ISBLANK('M&amp;V (ORÇ)'!I108)," ",'M&amp;V (ORÇ)'!I108)</f>
        <v xml:space="preserve"> </v>
      </c>
      <c r="J109" s="485" t="str">
        <f>IF(ISBLANK('M&amp;V (ORÇ)'!J108)," ",'M&amp;V (ORÇ)'!J108)</f>
        <v xml:space="preserve"> </v>
      </c>
      <c r="K109" s="487">
        <f>'M&amp;V (ORÇ)'!K108</f>
        <v>0</v>
      </c>
      <c r="L109" s="486">
        <f>'M&amp;V (ORÇ)'!L108</f>
        <v>0</v>
      </c>
      <c r="M109" s="123">
        <f t="shared" si="3"/>
        <v>0</v>
      </c>
      <c r="N109" s="125">
        <f t="shared" si="5"/>
        <v>0</v>
      </c>
      <c r="O109" s="124"/>
      <c r="P109" s="124"/>
    </row>
    <row r="110" spans="2:16" x14ac:dyDescent="0.25">
      <c r="B110" s="122">
        <v>48</v>
      </c>
      <c r="C110" s="983" t="str">
        <f>IF(ISBLANK('M&amp;V (ORÇ)'!C109)," ",'M&amp;V (ORÇ)'!C109)</f>
        <v xml:space="preserve"> </v>
      </c>
      <c r="D110" s="983"/>
      <c r="E110" s="983"/>
      <c r="F110" s="983"/>
      <c r="G110" s="983"/>
      <c r="H110" s="984"/>
      <c r="I110" s="485" t="str">
        <f>IF(ISBLANK('M&amp;V (ORÇ)'!I109)," ",'M&amp;V (ORÇ)'!I109)</f>
        <v xml:space="preserve"> </v>
      </c>
      <c r="J110" s="485" t="str">
        <f>IF(ISBLANK('M&amp;V (ORÇ)'!J109)," ",'M&amp;V (ORÇ)'!J109)</f>
        <v xml:space="preserve"> </v>
      </c>
      <c r="K110" s="487">
        <f>'M&amp;V (ORÇ)'!K109</f>
        <v>0</v>
      </c>
      <c r="L110" s="486">
        <f>'M&amp;V (ORÇ)'!L109</f>
        <v>0</v>
      </c>
      <c r="M110" s="123">
        <f t="shared" si="3"/>
        <v>0</v>
      </c>
      <c r="N110" s="125">
        <f t="shared" si="5"/>
        <v>0</v>
      </c>
      <c r="O110" s="124"/>
      <c r="P110" s="124"/>
    </row>
    <row r="111" spans="2:16" x14ac:dyDescent="0.25">
      <c r="B111" s="122">
        <v>49</v>
      </c>
      <c r="C111" s="983" t="str">
        <f>IF(ISBLANK('M&amp;V (ORÇ)'!C110)," ",'M&amp;V (ORÇ)'!C110)</f>
        <v xml:space="preserve"> </v>
      </c>
      <c r="D111" s="983"/>
      <c r="E111" s="983"/>
      <c r="F111" s="983"/>
      <c r="G111" s="983"/>
      <c r="H111" s="984"/>
      <c r="I111" s="485" t="str">
        <f>IF(ISBLANK('M&amp;V (ORÇ)'!I110)," ",'M&amp;V (ORÇ)'!I110)</f>
        <v xml:space="preserve"> </v>
      </c>
      <c r="J111" s="485" t="str">
        <f>IF(ISBLANK('M&amp;V (ORÇ)'!J110)," ",'M&amp;V (ORÇ)'!J110)</f>
        <v xml:space="preserve"> </v>
      </c>
      <c r="K111" s="487">
        <f>'M&amp;V (ORÇ)'!K110</f>
        <v>0</v>
      </c>
      <c r="L111" s="486">
        <f>'M&amp;V (ORÇ)'!L110</f>
        <v>0</v>
      </c>
      <c r="M111" s="123">
        <f t="shared" si="3"/>
        <v>0</v>
      </c>
      <c r="N111" s="125">
        <f t="shared" si="5"/>
        <v>0</v>
      </c>
      <c r="O111" s="124"/>
      <c r="P111" s="124"/>
    </row>
    <row r="112" spans="2:16" x14ac:dyDescent="0.25">
      <c r="B112" s="122">
        <v>50</v>
      </c>
      <c r="C112" s="983" t="str">
        <f>IF(ISBLANK('M&amp;V (ORÇ)'!C111)," ",'M&amp;V (ORÇ)'!C111)</f>
        <v xml:space="preserve"> </v>
      </c>
      <c r="D112" s="983"/>
      <c r="E112" s="983"/>
      <c r="F112" s="983"/>
      <c r="G112" s="983"/>
      <c r="H112" s="984"/>
      <c r="I112" s="485" t="str">
        <f>IF(ISBLANK('M&amp;V (ORÇ)'!I111)," ",'M&amp;V (ORÇ)'!I111)</f>
        <v xml:space="preserve"> </v>
      </c>
      <c r="J112" s="485" t="str">
        <f>IF(ISBLANK('M&amp;V (ORÇ)'!J111)," ",'M&amp;V (ORÇ)'!J111)</f>
        <v xml:space="preserve"> </v>
      </c>
      <c r="K112" s="487">
        <f>'M&amp;V (ORÇ)'!K111</f>
        <v>0</v>
      </c>
      <c r="L112" s="486">
        <f>'M&amp;V (ORÇ)'!L111</f>
        <v>0</v>
      </c>
      <c r="M112" s="123">
        <f t="shared" si="3"/>
        <v>0</v>
      </c>
      <c r="N112" s="125">
        <f t="shared" si="5"/>
        <v>0</v>
      </c>
      <c r="O112" s="124"/>
      <c r="P112" s="124"/>
    </row>
    <row r="113" spans="2:16" x14ac:dyDescent="0.25">
      <c r="B113" s="126"/>
      <c r="C113" s="985" t="s">
        <v>243</v>
      </c>
      <c r="D113" s="985"/>
      <c r="E113" s="985"/>
      <c r="F113" s="985"/>
      <c r="G113" s="985"/>
      <c r="H113" s="985"/>
      <c r="I113" s="985"/>
      <c r="J113" s="985"/>
      <c r="K113" s="985"/>
      <c r="L113" s="986"/>
      <c r="M113" s="127">
        <f>SUM(M63:M112)</f>
        <v>0</v>
      </c>
      <c r="N113" s="127">
        <f>SUM(N63:N112)</f>
        <v>0</v>
      </c>
      <c r="O113" s="127">
        <f>SUM(O63:O112)</f>
        <v>0</v>
      </c>
      <c r="P113" s="127">
        <f>SUM(P63:P112)</f>
        <v>0</v>
      </c>
    </row>
    <row r="114" spans="2:16" x14ac:dyDescent="0.25">
      <c r="B114" s="129"/>
      <c r="C114" s="1002" t="s">
        <v>244</v>
      </c>
      <c r="D114" s="1002"/>
      <c r="E114" s="1002"/>
      <c r="F114" s="1002"/>
      <c r="G114" s="1002"/>
      <c r="H114" s="1002"/>
      <c r="I114" s="1002"/>
      <c r="J114" s="1002"/>
      <c r="K114" s="1002"/>
      <c r="L114" s="1003"/>
      <c r="M114" s="130">
        <f>SUM(M60,M113)</f>
        <v>0</v>
      </c>
      <c r="N114" s="131">
        <f>SUM(N60,N113)</f>
        <v>0</v>
      </c>
      <c r="O114" s="131">
        <f>SUM(O60,O113)</f>
        <v>0</v>
      </c>
      <c r="P114" s="131">
        <f>SUM(P60,P113)</f>
        <v>0</v>
      </c>
    </row>
    <row r="115" spans="2:16" x14ac:dyDescent="0.25">
      <c r="B115" s="967" t="s">
        <v>680</v>
      </c>
      <c r="C115" s="968"/>
      <c r="D115" s="968"/>
      <c r="E115" s="968"/>
      <c r="F115" s="968"/>
      <c r="G115" s="968"/>
      <c r="H115" s="968"/>
      <c r="I115" s="968"/>
      <c r="J115" s="968"/>
      <c r="K115" s="968"/>
      <c r="L115" s="968"/>
      <c r="M115" s="968"/>
      <c r="N115" s="968"/>
      <c r="O115" s="968"/>
      <c r="P115" s="979"/>
    </row>
    <row r="116" spans="2:16" x14ac:dyDescent="0.25">
      <c r="B116" s="1004" t="s">
        <v>233</v>
      </c>
      <c r="C116" s="1005"/>
      <c r="D116" s="1005"/>
      <c r="E116" s="1005"/>
      <c r="F116" s="1005"/>
      <c r="G116" s="1005"/>
      <c r="H116" s="1005"/>
      <c r="I116" s="1005"/>
      <c r="J116" s="1005"/>
      <c r="K116" s="1005"/>
      <c r="L116" s="1005"/>
      <c r="M116" s="1005"/>
      <c r="N116" s="1005"/>
      <c r="O116" s="1005" t="str">
        <f>B116</f>
        <v>PERÍODO DE REFERÊNCIA</v>
      </c>
      <c r="P116" s="1006"/>
    </row>
    <row r="117" spans="2:16" x14ac:dyDescent="0.25">
      <c r="B117" s="969" t="s">
        <v>234</v>
      </c>
      <c r="C117" s="970"/>
      <c r="D117" s="970"/>
      <c r="E117" s="970"/>
      <c r="F117" s="970"/>
      <c r="G117" s="970"/>
      <c r="H117" s="971"/>
      <c r="I117" s="119" t="s">
        <v>235</v>
      </c>
      <c r="J117" s="120" t="s">
        <v>236</v>
      </c>
      <c r="K117" s="120" t="s">
        <v>237</v>
      </c>
      <c r="L117" s="120" t="s">
        <v>238</v>
      </c>
      <c r="M117" s="120" t="s">
        <v>0</v>
      </c>
      <c r="N117" s="309" t="s">
        <v>795</v>
      </c>
      <c r="O117" s="309" t="s">
        <v>239</v>
      </c>
      <c r="P117" s="310" t="s">
        <v>240</v>
      </c>
    </row>
    <row r="118" spans="2:16" x14ac:dyDescent="0.25">
      <c r="B118" s="122">
        <v>1</v>
      </c>
      <c r="C118" s="983" t="str">
        <f>IF(ISBLANK('M&amp;V (ORÇ)'!C115)," ",'M&amp;V (ORÇ)'!C115)</f>
        <v xml:space="preserve"> </v>
      </c>
      <c r="D118" s="983"/>
      <c r="E118" s="983"/>
      <c r="F118" s="983"/>
      <c r="G118" s="983"/>
      <c r="H118" s="984"/>
      <c r="I118" s="485" t="str">
        <f>IF(ISBLANK('M&amp;V (ORÇ)'!I115)," ",'M&amp;V (ORÇ)'!I115)</f>
        <v xml:space="preserve"> </v>
      </c>
      <c r="J118" s="485" t="str">
        <f>IF(ISBLANK('M&amp;V (ORÇ)'!J115)," ",'M&amp;V (ORÇ)'!J115)</f>
        <v xml:space="preserve"> </v>
      </c>
      <c r="K118" s="487">
        <f>'M&amp;V (ORÇ)'!K115</f>
        <v>0</v>
      </c>
      <c r="L118" s="486">
        <f>'M&amp;V (ORÇ)'!L115</f>
        <v>0</v>
      </c>
      <c r="M118" s="123">
        <f t="shared" ref="M118:M137" si="6">IF(J118="",0,K118*L118)</f>
        <v>0</v>
      </c>
      <c r="N118" s="125">
        <f t="shared" ref="N118:N137" si="7">M118-O118-P118</f>
        <v>0</v>
      </c>
      <c r="O118" s="124"/>
      <c r="P118" s="124"/>
    </row>
    <row r="119" spans="2:16" x14ac:dyDescent="0.25">
      <c r="B119" s="122">
        <v>2</v>
      </c>
      <c r="C119" s="983" t="str">
        <f>IF(ISBLANK('M&amp;V (ORÇ)'!C116)," ",'M&amp;V (ORÇ)'!C116)</f>
        <v xml:space="preserve"> </v>
      </c>
      <c r="D119" s="983"/>
      <c r="E119" s="983"/>
      <c r="F119" s="983"/>
      <c r="G119" s="983"/>
      <c r="H119" s="984"/>
      <c r="I119" s="485" t="str">
        <f>IF(ISBLANK('M&amp;V (ORÇ)'!I116)," ",'M&amp;V (ORÇ)'!I116)</f>
        <v xml:space="preserve"> </v>
      </c>
      <c r="J119" s="485" t="str">
        <f>IF(ISBLANK('M&amp;V (ORÇ)'!J116)," ",'M&amp;V (ORÇ)'!J116)</f>
        <v xml:space="preserve"> </v>
      </c>
      <c r="K119" s="487">
        <f>'M&amp;V (ORÇ)'!K116</f>
        <v>0</v>
      </c>
      <c r="L119" s="486">
        <f>'M&amp;V (ORÇ)'!L116</f>
        <v>0</v>
      </c>
      <c r="M119" s="123">
        <f t="shared" si="6"/>
        <v>0</v>
      </c>
      <c r="N119" s="125">
        <f t="shared" si="7"/>
        <v>0</v>
      </c>
      <c r="O119" s="124"/>
      <c r="P119" s="124"/>
    </row>
    <row r="120" spans="2:16" x14ac:dyDescent="0.25">
      <c r="B120" s="122">
        <v>3</v>
      </c>
      <c r="C120" s="983" t="str">
        <f>IF(ISBLANK('M&amp;V (ORÇ)'!C117)," ",'M&amp;V (ORÇ)'!C117)</f>
        <v xml:space="preserve"> </v>
      </c>
      <c r="D120" s="983"/>
      <c r="E120" s="983"/>
      <c r="F120" s="983"/>
      <c r="G120" s="983"/>
      <c r="H120" s="984"/>
      <c r="I120" s="485" t="str">
        <f>IF(ISBLANK('M&amp;V (ORÇ)'!I117)," ",'M&amp;V (ORÇ)'!I117)</f>
        <v xml:space="preserve"> </v>
      </c>
      <c r="J120" s="485" t="str">
        <f>IF(ISBLANK('M&amp;V (ORÇ)'!J117)," ",'M&amp;V (ORÇ)'!J117)</f>
        <v xml:space="preserve"> </v>
      </c>
      <c r="K120" s="487">
        <f>'M&amp;V (ORÇ)'!K117</f>
        <v>0</v>
      </c>
      <c r="L120" s="486">
        <f>'M&amp;V (ORÇ)'!L117</f>
        <v>0</v>
      </c>
      <c r="M120" s="123">
        <f t="shared" si="6"/>
        <v>0</v>
      </c>
      <c r="N120" s="125">
        <f t="shared" si="7"/>
        <v>0</v>
      </c>
      <c r="O120" s="124"/>
      <c r="P120" s="124"/>
    </row>
    <row r="121" spans="2:16" x14ac:dyDescent="0.25">
      <c r="B121" s="122">
        <v>4</v>
      </c>
      <c r="C121" s="983" t="str">
        <f>IF(ISBLANK('M&amp;V (ORÇ)'!C118)," ",'M&amp;V (ORÇ)'!C118)</f>
        <v xml:space="preserve"> </v>
      </c>
      <c r="D121" s="983"/>
      <c r="E121" s="983"/>
      <c r="F121" s="983"/>
      <c r="G121" s="983"/>
      <c r="H121" s="984"/>
      <c r="I121" s="485" t="str">
        <f>IF(ISBLANK('M&amp;V (ORÇ)'!I118)," ",'M&amp;V (ORÇ)'!I118)</f>
        <v xml:space="preserve"> </v>
      </c>
      <c r="J121" s="485" t="str">
        <f>IF(ISBLANK('M&amp;V (ORÇ)'!J118)," ",'M&amp;V (ORÇ)'!J118)</f>
        <v xml:space="preserve"> </v>
      </c>
      <c r="K121" s="487">
        <f>'M&amp;V (ORÇ)'!K118</f>
        <v>0</v>
      </c>
      <c r="L121" s="486">
        <f>'M&amp;V (ORÇ)'!L118</f>
        <v>0</v>
      </c>
      <c r="M121" s="123">
        <f t="shared" si="6"/>
        <v>0</v>
      </c>
      <c r="N121" s="125">
        <f t="shared" si="7"/>
        <v>0</v>
      </c>
      <c r="O121" s="124"/>
      <c r="P121" s="124"/>
    </row>
    <row r="122" spans="2:16" x14ac:dyDescent="0.25">
      <c r="B122" s="122">
        <v>5</v>
      </c>
      <c r="C122" s="983" t="str">
        <f>IF(ISBLANK('M&amp;V (ORÇ)'!C119)," ",'M&amp;V (ORÇ)'!C119)</f>
        <v xml:space="preserve"> </v>
      </c>
      <c r="D122" s="983"/>
      <c r="E122" s="983"/>
      <c r="F122" s="983"/>
      <c r="G122" s="983"/>
      <c r="H122" s="984"/>
      <c r="I122" s="485" t="str">
        <f>IF(ISBLANK('M&amp;V (ORÇ)'!I119)," ",'M&amp;V (ORÇ)'!I119)</f>
        <v xml:space="preserve"> </v>
      </c>
      <c r="J122" s="485" t="str">
        <f>IF(ISBLANK('M&amp;V (ORÇ)'!J119)," ",'M&amp;V (ORÇ)'!J119)</f>
        <v xml:space="preserve"> </v>
      </c>
      <c r="K122" s="487">
        <f>'M&amp;V (ORÇ)'!K119</f>
        <v>0</v>
      </c>
      <c r="L122" s="486">
        <f>'M&amp;V (ORÇ)'!L119</f>
        <v>0</v>
      </c>
      <c r="M122" s="123">
        <f t="shared" si="6"/>
        <v>0</v>
      </c>
      <c r="N122" s="125">
        <f t="shared" si="7"/>
        <v>0</v>
      </c>
      <c r="O122" s="124"/>
      <c r="P122" s="124"/>
    </row>
    <row r="123" spans="2:16" x14ac:dyDescent="0.25">
      <c r="B123" s="122">
        <v>6</v>
      </c>
      <c r="C123" s="983" t="str">
        <f>IF(ISBLANK('M&amp;V (ORÇ)'!C120)," ",'M&amp;V (ORÇ)'!C120)</f>
        <v xml:space="preserve"> </v>
      </c>
      <c r="D123" s="983"/>
      <c r="E123" s="983"/>
      <c r="F123" s="983"/>
      <c r="G123" s="983"/>
      <c r="H123" s="984"/>
      <c r="I123" s="485" t="str">
        <f>IF(ISBLANK('M&amp;V (ORÇ)'!I120)," ",'M&amp;V (ORÇ)'!I120)</f>
        <v xml:space="preserve"> </v>
      </c>
      <c r="J123" s="485" t="str">
        <f>IF(ISBLANK('M&amp;V (ORÇ)'!J120)," ",'M&amp;V (ORÇ)'!J120)</f>
        <v xml:space="preserve"> </v>
      </c>
      <c r="K123" s="487">
        <f>'M&amp;V (ORÇ)'!K120</f>
        <v>0</v>
      </c>
      <c r="L123" s="486">
        <f>'M&amp;V (ORÇ)'!L120</f>
        <v>0</v>
      </c>
      <c r="M123" s="123">
        <f t="shared" si="6"/>
        <v>0</v>
      </c>
      <c r="N123" s="125">
        <f t="shared" si="7"/>
        <v>0</v>
      </c>
      <c r="O123" s="124"/>
      <c r="P123" s="124"/>
    </row>
    <row r="124" spans="2:16" x14ac:dyDescent="0.25">
      <c r="B124" s="122">
        <v>7</v>
      </c>
      <c r="C124" s="983" t="str">
        <f>IF(ISBLANK('M&amp;V (ORÇ)'!C121)," ",'M&amp;V (ORÇ)'!C121)</f>
        <v xml:space="preserve"> </v>
      </c>
      <c r="D124" s="983"/>
      <c r="E124" s="983"/>
      <c r="F124" s="983"/>
      <c r="G124" s="983"/>
      <c r="H124" s="984"/>
      <c r="I124" s="485" t="str">
        <f>IF(ISBLANK('M&amp;V (ORÇ)'!I121)," ",'M&amp;V (ORÇ)'!I121)</f>
        <v xml:space="preserve"> </v>
      </c>
      <c r="J124" s="485" t="str">
        <f>IF(ISBLANK('M&amp;V (ORÇ)'!J121)," ",'M&amp;V (ORÇ)'!J121)</f>
        <v xml:space="preserve"> </v>
      </c>
      <c r="K124" s="487">
        <f>'M&amp;V (ORÇ)'!K121</f>
        <v>0</v>
      </c>
      <c r="L124" s="486">
        <f>'M&amp;V (ORÇ)'!L121</f>
        <v>0</v>
      </c>
      <c r="M124" s="123">
        <f t="shared" si="6"/>
        <v>0</v>
      </c>
      <c r="N124" s="125">
        <f t="shared" si="7"/>
        <v>0</v>
      </c>
      <c r="O124" s="124"/>
      <c r="P124" s="124"/>
    </row>
    <row r="125" spans="2:16" x14ac:dyDescent="0.25">
      <c r="B125" s="122">
        <v>8</v>
      </c>
      <c r="C125" s="983" t="str">
        <f>IF(ISBLANK('M&amp;V (ORÇ)'!C122)," ",'M&amp;V (ORÇ)'!C122)</f>
        <v xml:space="preserve"> </v>
      </c>
      <c r="D125" s="983"/>
      <c r="E125" s="983"/>
      <c r="F125" s="983"/>
      <c r="G125" s="983"/>
      <c r="H125" s="984"/>
      <c r="I125" s="485" t="str">
        <f>IF(ISBLANK('M&amp;V (ORÇ)'!I122)," ",'M&amp;V (ORÇ)'!I122)</f>
        <v xml:space="preserve"> </v>
      </c>
      <c r="J125" s="485" t="str">
        <f>IF(ISBLANK('M&amp;V (ORÇ)'!J122)," ",'M&amp;V (ORÇ)'!J122)</f>
        <v xml:space="preserve"> </v>
      </c>
      <c r="K125" s="487">
        <f>'M&amp;V (ORÇ)'!K122</f>
        <v>0</v>
      </c>
      <c r="L125" s="486">
        <f>'M&amp;V (ORÇ)'!L122</f>
        <v>0</v>
      </c>
      <c r="M125" s="123">
        <f t="shared" si="6"/>
        <v>0</v>
      </c>
      <c r="N125" s="125">
        <f t="shared" si="7"/>
        <v>0</v>
      </c>
      <c r="O125" s="124"/>
      <c r="P125" s="124"/>
    </row>
    <row r="126" spans="2:16" x14ac:dyDescent="0.25">
      <c r="B126" s="122">
        <v>9</v>
      </c>
      <c r="C126" s="983" t="str">
        <f>IF(ISBLANK('M&amp;V (ORÇ)'!C123)," ",'M&amp;V (ORÇ)'!C123)</f>
        <v xml:space="preserve"> </v>
      </c>
      <c r="D126" s="983"/>
      <c r="E126" s="983"/>
      <c r="F126" s="983"/>
      <c r="G126" s="983"/>
      <c r="H126" s="984"/>
      <c r="I126" s="485" t="str">
        <f>IF(ISBLANK('M&amp;V (ORÇ)'!I123)," ",'M&amp;V (ORÇ)'!I123)</f>
        <v xml:space="preserve"> </v>
      </c>
      <c r="J126" s="485" t="str">
        <f>IF(ISBLANK('M&amp;V (ORÇ)'!J123)," ",'M&amp;V (ORÇ)'!J123)</f>
        <v xml:space="preserve"> </v>
      </c>
      <c r="K126" s="487">
        <f>'M&amp;V (ORÇ)'!K123</f>
        <v>0</v>
      </c>
      <c r="L126" s="486">
        <f>'M&amp;V (ORÇ)'!L123</f>
        <v>0</v>
      </c>
      <c r="M126" s="123">
        <f t="shared" si="6"/>
        <v>0</v>
      </c>
      <c r="N126" s="125">
        <f t="shared" si="7"/>
        <v>0</v>
      </c>
      <c r="O126" s="124"/>
      <c r="P126" s="124"/>
    </row>
    <row r="127" spans="2:16" x14ac:dyDescent="0.25">
      <c r="B127" s="122">
        <v>10</v>
      </c>
      <c r="C127" s="983" t="str">
        <f>IF(ISBLANK('M&amp;V (ORÇ)'!C124)," ",'M&amp;V (ORÇ)'!C124)</f>
        <v xml:space="preserve"> </v>
      </c>
      <c r="D127" s="983"/>
      <c r="E127" s="983"/>
      <c r="F127" s="983"/>
      <c r="G127" s="983"/>
      <c r="H127" s="984"/>
      <c r="I127" s="485" t="str">
        <f>IF(ISBLANK('M&amp;V (ORÇ)'!I124)," ",'M&amp;V (ORÇ)'!I124)</f>
        <v xml:space="preserve"> </v>
      </c>
      <c r="J127" s="485" t="str">
        <f>IF(ISBLANK('M&amp;V (ORÇ)'!J124)," ",'M&amp;V (ORÇ)'!J124)</f>
        <v xml:space="preserve"> </v>
      </c>
      <c r="K127" s="487">
        <f>'M&amp;V (ORÇ)'!K124</f>
        <v>0</v>
      </c>
      <c r="L127" s="486">
        <f>'M&amp;V (ORÇ)'!L124</f>
        <v>0</v>
      </c>
      <c r="M127" s="123">
        <f t="shared" si="6"/>
        <v>0</v>
      </c>
      <c r="N127" s="125">
        <f t="shared" si="7"/>
        <v>0</v>
      </c>
      <c r="O127" s="124"/>
      <c r="P127" s="124"/>
    </row>
    <row r="128" spans="2:16" x14ac:dyDescent="0.25">
      <c r="B128" s="122">
        <v>11</v>
      </c>
      <c r="C128" s="983" t="str">
        <f>IF(ISBLANK('M&amp;V (ORÇ)'!C125)," ",'M&amp;V (ORÇ)'!C125)</f>
        <v xml:space="preserve"> </v>
      </c>
      <c r="D128" s="983"/>
      <c r="E128" s="983"/>
      <c r="F128" s="983"/>
      <c r="G128" s="983"/>
      <c r="H128" s="984"/>
      <c r="I128" s="485" t="str">
        <f>IF(ISBLANK('M&amp;V (ORÇ)'!I125)," ",'M&amp;V (ORÇ)'!I125)</f>
        <v xml:space="preserve"> </v>
      </c>
      <c r="J128" s="485" t="str">
        <f>IF(ISBLANK('M&amp;V (ORÇ)'!J125)," ",'M&amp;V (ORÇ)'!J125)</f>
        <v xml:space="preserve"> </v>
      </c>
      <c r="K128" s="487">
        <f>'M&amp;V (ORÇ)'!K125</f>
        <v>0</v>
      </c>
      <c r="L128" s="486">
        <f>'M&amp;V (ORÇ)'!L125</f>
        <v>0</v>
      </c>
      <c r="M128" s="123">
        <f t="shared" si="6"/>
        <v>0</v>
      </c>
      <c r="N128" s="125">
        <f t="shared" si="7"/>
        <v>0</v>
      </c>
      <c r="O128" s="124"/>
      <c r="P128" s="124"/>
    </row>
    <row r="129" spans="2:16" x14ac:dyDescent="0.25">
      <c r="B129" s="122">
        <v>12</v>
      </c>
      <c r="C129" s="983" t="str">
        <f>IF(ISBLANK('M&amp;V (ORÇ)'!C126)," ",'M&amp;V (ORÇ)'!C126)</f>
        <v xml:space="preserve"> </v>
      </c>
      <c r="D129" s="983"/>
      <c r="E129" s="983"/>
      <c r="F129" s="983"/>
      <c r="G129" s="983"/>
      <c r="H129" s="984"/>
      <c r="I129" s="485" t="str">
        <f>IF(ISBLANK('M&amp;V (ORÇ)'!I126)," ",'M&amp;V (ORÇ)'!I126)</f>
        <v xml:space="preserve"> </v>
      </c>
      <c r="J129" s="485" t="str">
        <f>IF(ISBLANK('M&amp;V (ORÇ)'!J126)," ",'M&amp;V (ORÇ)'!J126)</f>
        <v xml:space="preserve"> </v>
      </c>
      <c r="K129" s="487">
        <f>'M&amp;V (ORÇ)'!K126</f>
        <v>0</v>
      </c>
      <c r="L129" s="486">
        <f>'M&amp;V (ORÇ)'!L126</f>
        <v>0</v>
      </c>
      <c r="M129" s="123">
        <f t="shared" si="6"/>
        <v>0</v>
      </c>
      <c r="N129" s="125">
        <f t="shared" si="7"/>
        <v>0</v>
      </c>
      <c r="O129" s="124"/>
      <c r="P129" s="124"/>
    </row>
    <row r="130" spans="2:16" x14ac:dyDescent="0.25">
      <c r="B130" s="122">
        <v>13</v>
      </c>
      <c r="C130" s="983" t="str">
        <f>IF(ISBLANK('M&amp;V (ORÇ)'!C127)," ",'M&amp;V (ORÇ)'!C127)</f>
        <v xml:space="preserve"> </v>
      </c>
      <c r="D130" s="983"/>
      <c r="E130" s="983"/>
      <c r="F130" s="983"/>
      <c r="G130" s="983"/>
      <c r="H130" s="984"/>
      <c r="I130" s="485" t="str">
        <f>IF(ISBLANK('M&amp;V (ORÇ)'!I127)," ",'M&amp;V (ORÇ)'!I127)</f>
        <v xml:space="preserve"> </v>
      </c>
      <c r="J130" s="485" t="str">
        <f>IF(ISBLANK('M&amp;V (ORÇ)'!J127)," ",'M&amp;V (ORÇ)'!J127)</f>
        <v xml:space="preserve"> </v>
      </c>
      <c r="K130" s="487">
        <f>'M&amp;V (ORÇ)'!K127</f>
        <v>0</v>
      </c>
      <c r="L130" s="486">
        <f>'M&amp;V (ORÇ)'!L127</f>
        <v>0</v>
      </c>
      <c r="M130" s="123">
        <f t="shared" si="6"/>
        <v>0</v>
      </c>
      <c r="N130" s="125">
        <f t="shared" si="7"/>
        <v>0</v>
      </c>
      <c r="O130" s="124"/>
      <c r="P130" s="124"/>
    </row>
    <row r="131" spans="2:16" x14ac:dyDescent="0.25">
      <c r="B131" s="122">
        <v>14</v>
      </c>
      <c r="C131" s="983" t="str">
        <f>IF(ISBLANK('M&amp;V (ORÇ)'!C128)," ",'M&amp;V (ORÇ)'!C128)</f>
        <v xml:space="preserve"> </v>
      </c>
      <c r="D131" s="983"/>
      <c r="E131" s="983"/>
      <c r="F131" s="983"/>
      <c r="G131" s="983"/>
      <c r="H131" s="984"/>
      <c r="I131" s="485" t="str">
        <f>IF(ISBLANK('M&amp;V (ORÇ)'!I128)," ",'M&amp;V (ORÇ)'!I128)</f>
        <v xml:space="preserve"> </v>
      </c>
      <c r="J131" s="485" t="str">
        <f>IF(ISBLANK('M&amp;V (ORÇ)'!J128)," ",'M&amp;V (ORÇ)'!J128)</f>
        <v xml:space="preserve"> </v>
      </c>
      <c r="K131" s="487">
        <f>'M&amp;V (ORÇ)'!K128</f>
        <v>0</v>
      </c>
      <c r="L131" s="486">
        <f>'M&amp;V (ORÇ)'!L128</f>
        <v>0</v>
      </c>
      <c r="M131" s="123">
        <f t="shared" si="6"/>
        <v>0</v>
      </c>
      <c r="N131" s="125">
        <f t="shared" si="7"/>
        <v>0</v>
      </c>
      <c r="O131" s="124"/>
      <c r="P131" s="124"/>
    </row>
    <row r="132" spans="2:16" x14ac:dyDescent="0.25">
      <c r="B132" s="122">
        <v>15</v>
      </c>
      <c r="C132" s="983" t="str">
        <f>IF(ISBLANK('M&amp;V (ORÇ)'!C129)," ",'M&amp;V (ORÇ)'!C129)</f>
        <v xml:space="preserve"> </v>
      </c>
      <c r="D132" s="983"/>
      <c r="E132" s="983"/>
      <c r="F132" s="983"/>
      <c r="G132" s="983"/>
      <c r="H132" s="984"/>
      <c r="I132" s="485" t="str">
        <f>IF(ISBLANK('M&amp;V (ORÇ)'!I129)," ",'M&amp;V (ORÇ)'!I129)</f>
        <v xml:space="preserve"> </v>
      </c>
      <c r="J132" s="485" t="str">
        <f>IF(ISBLANK('M&amp;V (ORÇ)'!J129)," ",'M&amp;V (ORÇ)'!J129)</f>
        <v xml:space="preserve"> </v>
      </c>
      <c r="K132" s="487">
        <f>'M&amp;V (ORÇ)'!K129</f>
        <v>0</v>
      </c>
      <c r="L132" s="486">
        <f>'M&amp;V (ORÇ)'!L129</f>
        <v>0</v>
      </c>
      <c r="M132" s="123">
        <f t="shared" si="6"/>
        <v>0</v>
      </c>
      <c r="N132" s="125">
        <f t="shared" si="7"/>
        <v>0</v>
      </c>
      <c r="O132" s="124"/>
      <c r="P132" s="124"/>
    </row>
    <row r="133" spans="2:16" x14ac:dyDescent="0.25">
      <c r="B133" s="122">
        <v>16</v>
      </c>
      <c r="C133" s="983" t="str">
        <f>IF(ISBLANK('M&amp;V (ORÇ)'!C130)," ",'M&amp;V (ORÇ)'!C130)</f>
        <v xml:space="preserve"> </v>
      </c>
      <c r="D133" s="983"/>
      <c r="E133" s="983"/>
      <c r="F133" s="983"/>
      <c r="G133" s="983"/>
      <c r="H133" s="984"/>
      <c r="I133" s="485" t="str">
        <f>IF(ISBLANK('M&amp;V (ORÇ)'!I130)," ",'M&amp;V (ORÇ)'!I130)</f>
        <v xml:space="preserve"> </v>
      </c>
      <c r="J133" s="485" t="str">
        <f>IF(ISBLANK('M&amp;V (ORÇ)'!J130)," ",'M&amp;V (ORÇ)'!J130)</f>
        <v xml:space="preserve"> </v>
      </c>
      <c r="K133" s="487">
        <f>'M&amp;V (ORÇ)'!K130</f>
        <v>0</v>
      </c>
      <c r="L133" s="486">
        <f>'M&amp;V (ORÇ)'!L130</f>
        <v>0</v>
      </c>
      <c r="M133" s="123">
        <f t="shared" si="6"/>
        <v>0</v>
      </c>
      <c r="N133" s="125">
        <f t="shared" si="7"/>
        <v>0</v>
      </c>
      <c r="O133" s="124"/>
      <c r="P133" s="124"/>
    </row>
    <row r="134" spans="2:16" x14ac:dyDescent="0.25">
      <c r="B134" s="122">
        <v>17</v>
      </c>
      <c r="C134" s="983" t="str">
        <f>IF(ISBLANK('M&amp;V (ORÇ)'!C131)," ",'M&amp;V (ORÇ)'!C131)</f>
        <v xml:space="preserve"> </v>
      </c>
      <c r="D134" s="983"/>
      <c r="E134" s="983"/>
      <c r="F134" s="983"/>
      <c r="G134" s="983"/>
      <c r="H134" s="984"/>
      <c r="I134" s="485" t="str">
        <f>IF(ISBLANK('M&amp;V (ORÇ)'!I131)," ",'M&amp;V (ORÇ)'!I131)</f>
        <v xml:space="preserve"> </v>
      </c>
      <c r="J134" s="485" t="str">
        <f>IF(ISBLANK('M&amp;V (ORÇ)'!J131)," ",'M&amp;V (ORÇ)'!J131)</f>
        <v xml:space="preserve"> </v>
      </c>
      <c r="K134" s="487">
        <f>'M&amp;V (ORÇ)'!K131</f>
        <v>0</v>
      </c>
      <c r="L134" s="486">
        <f>'M&amp;V (ORÇ)'!L131</f>
        <v>0</v>
      </c>
      <c r="M134" s="123">
        <f t="shared" si="6"/>
        <v>0</v>
      </c>
      <c r="N134" s="125">
        <f t="shared" si="7"/>
        <v>0</v>
      </c>
      <c r="O134" s="124"/>
      <c r="P134" s="124"/>
    </row>
    <row r="135" spans="2:16" x14ac:dyDescent="0.25">
      <c r="B135" s="122">
        <v>18</v>
      </c>
      <c r="C135" s="983" t="str">
        <f>IF(ISBLANK('M&amp;V (ORÇ)'!C132)," ",'M&amp;V (ORÇ)'!C132)</f>
        <v xml:space="preserve"> </v>
      </c>
      <c r="D135" s="983"/>
      <c r="E135" s="983"/>
      <c r="F135" s="983"/>
      <c r="G135" s="983"/>
      <c r="H135" s="984"/>
      <c r="I135" s="485" t="str">
        <f>IF(ISBLANK('M&amp;V (ORÇ)'!I132)," ",'M&amp;V (ORÇ)'!I132)</f>
        <v xml:space="preserve"> </v>
      </c>
      <c r="J135" s="485" t="str">
        <f>IF(ISBLANK('M&amp;V (ORÇ)'!J132)," ",'M&amp;V (ORÇ)'!J132)</f>
        <v xml:space="preserve"> </v>
      </c>
      <c r="K135" s="487">
        <f>'M&amp;V (ORÇ)'!K132</f>
        <v>0</v>
      </c>
      <c r="L135" s="486">
        <f>'M&amp;V (ORÇ)'!L132</f>
        <v>0</v>
      </c>
      <c r="M135" s="123">
        <f t="shared" si="6"/>
        <v>0</v>
      </c>
      <c r="N135" s="125">
        <f t="shared" si="7"/>
        <v>0</v>
      </c>
      <c r="O135" s="124"/>
      <c r="P135" s="124"/>
    </row>
    <row r="136" spans="2:16" x14ac:dyDescent="0.25">
      <c r="B136" s="122">
        <v>19</v>
      </c>
      <c r="C136" s="983" t="str">
        <f>IF(ISBLANK('M&amp;V (ORÇ)'!C133)," ",'M&amp;V (ORÇ)'!C133)</f>
        <v xml:space="preserve"> </v>
      </c>
      <c r="D136" s="983"/>
      <c r="E136" s="983"/>
      <c r="F136" s="983"/>
      <c r="G136" s="983"/>
      <c r="H136" s="984"/>
      <c r="I136" s="485" t="str">
        <f>IF(ISBLANK('M&amp;V (ORÇ)'!I133)," ",'M&amp;V (ORÇ)'!I133)</f>
        <v xml:space="preserve"> </v>
      </c>
      <c r="J136" s="485" t="str">
        <f>IF(ISBLANK('M&amp;V (ORÇ)'!J133)," ",'M&amp;V (ORÇ)'!J133)</f>
        <v xml:space="preserve"> </v>
      </c>
      <c r="K136" s="487">
        <f>'M&amp;V (ORÇ)'!K133</f>
        <v>0</v>
      </c>
      <c r="L136" s="486">
        <f>'M&amp;V (ORÇ)'!L133</f>
        <v>0</v>
      </c>
      <c r="M136" s="123">
        <f t="shared" si="6"/>
        <v>0</v>
      </c>
      <c r="N136" s="125">
        <f t="shared" si="7"/>
        <v>0</v>
      </c>
      <c r="O136" s="124"/>
      <c r="P136" s="124"/>
    </row>
    <row r="137" spans="2:16" x14ac:dyDescent="0.25">
      <c r="B137" s="122">
        <v>20</v>
      </c>
      <c r="C137" s="983" t="str">
        <f>IF(ISBLANK('M&amp;V (ORÇ)'!C134)," ",'M&amp;V (ORÇ)'!C134)</f>
        <v xml:space="preserve"> </v>
      </c>
      <c r="D137" s="983"/>
      <c r="E137" s="983"/>
      <c r="F137" s="983"/>
      <c r="G137" s="983"/>
      <c r="H137" s="984"/>
      <c r="I137" s="485" t="str">
        <f>IF(ISBLANK('M&amp;V (ORÇ)'!I134)," ",'M&amp;V (ORÇ)'!I134)</f>
        <v xml:space="preserve"> </v>
      </c>
      <c r="J137" s="485" t="str">
        <f>IF(ISBLANK('M&amp;V (ORÇ)'!J134)," ",'M&amp;V (ORÇ)'!J134)</f>
        <v xml:space="preserve"> </v>
      </c>
      <c r="K137" s="487">
        <f>'M&amp;V (ORÇ)'!K134</f>
        <v>0</v>
      </c>
      <c r="L137" s="486">
        <f>'M&amp;V (ORÇ)'!L134</f>
        <v>0</v>
      </c>
      <c r="M137" s="123">
        <f t="shared" si="6"/>
        <v>0</v>
      </c>
      <c r="N137" s="125">
        <f t="shared" si="7"/>
        <v>0</v>
      </c>
      <c r="O137" s="124"/>
      <c r="P137" s="124"/>
    </row>
    <row r="138" spans="2:16" x14ac:dyDescent="0.25">
      <c r="B138" s="126"/>
      <c r="C138" s="985" t="s">
        <v>245</v>
      </c>
      <c r="D138" s="985"/>
      <c r="E138" s="985"/>
      <c r="F138" s="985"/>
      <c r="G138" s="985"/>
      <c r="H138" s="985"/>
      <c r="I138" s="985"/>
      <c r="J138" s="985"/>
      <c r="K138" s="985"/>
      <c r="L138" s="986"/>
      <c r="M138" s="127">
        <f>SUM(M118:M137)</f>
        <v>0</v>
      </c>
      <c r="N138" s="127">
        <f>SUM(N118:N137)</f>
        <v>0</v>
      </c>
      <c r="O138" s="127">
        <f>SUM(O118:O137)</f>
        <v>0</v>
      </c>
      <c r="P138" s="127">
        <f>SUM(P118:P137)</f>
        <v>0</v>
      </c>
    </row>
    <row r="139" spans="2:16" x14ac:dyDescent="0.25">
      <c r="B139" s="1004" t="s">
        <v>242</v>
      </c>
      <c r="C139" s="1005"/>
      <c r="D139" s="1005"/>
      <c r="E139" s="1005"/>
      <c r="F139" s="1005"/>
      <c r="G139" s="1005"/>
      <c r="H139" s="1005"/>
      <c r="I139" s="1005"/>
      <c r="J139" s="1005"/>
      <c r="K139" s="1005"/>
      <c r="L139" s="1005"/>
      <c r="M139" s="1005"/>
      <c r="N139" s="1005"/>
      <c r="O139" s="1005" t="str">
        <f>B139</f>
        <v>PERÍODO PÓS-RETROFIT</v>
      </c>
      <c r="P139" s="1006"/>
    </row>
    <row r="140" spans="2:16" x14ac:dyDescent="0.25">
      <c r="B140" s="969" t="s">
        <v>234</v>
      </c>
      <c r="C140" s="970"/>
      <c r="D140" s="970"/>
      <c r="E140" s="970"/>
      <c r="F140" s="970"/>
      <c r="G140" s="970"/>
      <c r="H140" s="971"/>
      <c r="I140" s="119" t="s">
        <v>235</v>
      </c>
      <c r="J140" s="120" t="s">
        <v>236</v>
      </c>
      <c r="K140" s="120" t="s">
        <v>237</v>
      </c>
      <c r="L140" s="120" t="s">
        <v>238</v>
      </c>
      <c r="M140" s="120" t="s">
        <v>0</v>
      </c>
      <c r="N140" s="309" t="s">
        <v>795</v>
      </c>
      <c r="O140" s="309" t="s">
        <v>239</v>
      </c>
      <c r="P140" s="310" t="s">
        <v>240</v>
      </c>
    </row>
    <row r="141" spans="2:16" x14ac:dyDescent="0.25">
      <c r="B141" s="122">
        <v>1</v>
      </c>
      <c r="C141" s="983" t="str">
        <f>IF(ISBLANK('M&amp;V (ORÇ)'!C137)," ",'M&amp;V (ORÇ)'!C137)</f>
        <v xml:space="preserve"> </v>
      </c>
      <c r="D141" s="983"/>
      <c r="E141" s="983"/>
      <c r="F141" s="983"/>
      <c r="G141" s="983"/>
      <c r="H141" s="984"/>
      <c r="I141" s="485" t="str">
        <f>IF(ISBLANK('M&amp;V (ORÇ)'!I137)," ",'M&amp;V (ORÇ)'!I137)</f>
        <v xml:space="preserve"> </v>
      </c>
      <c r="J141" s="485" t="str">
        <f>IF(ISBLANK('M&amp;V (ORÇ)'!J137)," ",'M&amp;V (ORÇ)'!J137)</f>
        <v xml:space="preserve"> </v>
      </c>
      <c r="K141" s="487">
        <f>'M&amp;V (ORÇ)'!K137</f>
        <v>0</v>
      </c>
      <c r="L141" s="486">
        <f>'M&amp;V (ORÇ)'!L137</f>
        <v>0</v>
      </c>
      <c r="M141" s="123">
        <f t="shared" ref="M141:M160" si="8">IF(J141="",0,K141*L141)</f>
        <v>0</v>
      </c>
      <c r="N141" s="125">
        <f t="shared" ref="N141:N160" si="9">M141-O141-P141</f>
        <v>0</v>
      </c>
      <c r="O141" s="124"/>
      <c r="P141" s="124"/>
    </row>
    <row r="142" spans="2:16" x14ac:dyDescent="0.25">
      <c r="B142" s="122">
        <v>2</v>
      </c>
      <c r="C142" s="983" t="str">
        <f>IF(ISBLANK('M&amp;V (ORÇ)'!C138)," ",'M&amp;V (ORÇ)'!C138)</f>
        <v xml:space="preserve"> </v>
      </c>
      <c r="D142" s="983"/>
      <c r="E142" s="983"/>
      <c r="F142" s="983"/>
      <c r="G142" s="983"/>
      <c r="H142" s="984"/>
      <c r="I142" s="485" t="str">
        <f>IF(ISBLANK('M&amp;V (ORÇ)'!I138)," ",'M&amp;V (ORÇ)'!I138)</f>
        <v xml:space="preserve"> </v>
      </c>
      <c r="J142" s="485" t="str">
        <f>IF(ISBLANK('M&amp;V (ORÇ)'!J138)," ",'M&amp;V (ORÇ)'!J138)</f>
        <v xml:space="preserve"> </v>
      </c>
      <c r="K142" s="487">
        <f>'M&amp;V (ORÇ)'!K138</f>
        <v>0</v>
      </c>
      <c r="L142" s="486">
        <f>'M&amp;V (ORÇ)'!L138</f>
        <v>0</v>
      </c>
      <c r="M142" s="123">
        <f t="shared" si="8"/>
        <v>0</v>
      </c>
      <c r="N142" s="125">
        <f t="shared" si="9"/>
        <v>0</v>
      </c>
      <c r="O142" s="124"/>
      <c r="P142" s="124"/>
    </row>
    <row r="143" spans="2:16" x14ac:dyDescent="0.25">
      <c r="B143" s="122">
        <v>3</v>
      </c>
      <c r="C143" s="983" t="str">
        <f>IF(ISBLANK('M&amp;V (ORÇ)'!C139)," ",'M&amp;V (ORÇ)'!C139)</f>
        <v xml:space="preserve"> </v>
      </c>
      <c r="D143" s="983"/>
      <c r="E143" s="983"/>
      <c r="F143" s="983"/>
      <c r="G143" s="983"/>
      <c r="H143" s="984"/>
      <c r="I143" s="485" t="str">
        <f>IF(ISBLANK('M&amp;V (ORÇ)'!I139)," ",'M&amp;V (ORÇ)'!I139)</f>
        <v xml:space="preserve"> </v>
      </c>
      <c r="J143" s="485" t="str">
        <f>IF(ISBLANK('M&amp;V (ORÇ)'!J139)," ",'M&amp;V (ORÇ)'!J139)</f>
        <v xml:space="preserve"> </v>
      </c>
      <c r="K143" s="487">
        <f>'M&amp;V (ORÇ)'!K139</f>
        <v>0</v>
      </c>
      <c r="L143" s="486">
        <f>'M&amp;V (ORÇ)'!L139</f>
        <v>0</v>
      </c>
      <c r="M143" s="123">
        <f t="shared" si="8"/>
        <v>0</v>
      </c>
      <c r="N143" s="125">
        <f t="shared" si="9"/>
        <v>0</v>
      </c>
      <c r="O143" s="124"/>
      <c r="P143" s="124"/>
    </row>
    <row r="144" spans="2:16" x14ac:dyDescent="0.25">
      <c r="B144" s="122">
        <v>4</v>
      </c>
      <c r="C144" s="983" t="str">
        <f>IF(ISBLANK('M&amp;V (ORÇ)'!C140)," ",'M&amp;V (ORÇ)'!C140)</f>
        <v xml:space="preserve"> </v>
      </c>
      <c r="D144" s="983"/>
      <c r="E144" s="983"/>
      <c r="F144" s="983"/>
      <c r="G144" s="983"/>
      <c r="H144" s="984"/>
      <c r="I144" s="485" t="str">
        <f>IF(ISBLANK('M&amp;V (ORÇ)'!I140)," ",'M&amp;V (ORÇ)'!I140)</f>
        <v xml:space="preserve"> </v>
      </c>
      <c r="J144" s="485" t="str">
        <f>IF(ISBLANK('M&amp;V (ORÇ)'!J140)," ",'M&amp;V (ORÇ)'!J140)</f>
        <v xml:space="preserve"> </v>
      </c>
      <c r="K144" s="487">
        <f>'M&amp;V (ORÇ)'!K140</f>
        <v>0</v>
      </c>
      <c r="L144" s="486">
        <f>'M&amp;V (ORÇ)'!L140</f>
        <v>0</v>
      </c>
      <c r="M144" s="123">
        <f t="shared" si="8"/>
        <v>0</v>
      </c>
      <c r="N144" s="125">
        <f t="shared" si="9"/>
        <v>0</v>
      </c>
      <c r="O144" s="124"/>
      <c r="P144" s="124"/>
    </row>
    <row r="145" spans="2:16" x14ac:dyDescent="0.25">
      <c r="B145" s="122">
        <v>5</v>
      </c>
      <c r="C145" s="983" t="str">
        <f>IF(ISBLANK('M&amp;V (ORÇ)'!C141)," ",'M&amp;V (ORÇ)'!C141)</f>
        <v xml:space="preserve"> </v>
      </c>
      <c r="D145" s="983"/>
      <c r="E145" s="983"/>
      <c r="F145" s="983"/>
      <c r="G145" s="983"/>
      <c r="H145" s="984"/>
      <c r="I145" s="485" t="str">
        <f>IF(ISBLANK('M&amp;V (ORÇ)'!I141)," ",'M&amp;V (ORÇ)'!I141)</f>
        <v xml:space="preserve"> </v>
      </c>
      <c r="J145" s="485" t="str">
        <f>IF(ISBLANK('M&amp;V (ORÇ)'!J141)," ",'M&amp;V (ORÇ)'!J141)</f>
        <v xml:space="preserve"> </v>
      </c>
      <c r="K145" s="487">
        <f>'M&amp;V (ORÇ)'!K141</f>
        <v>0</v>
      </c>
      <c r="L145" s="486">
        <f>'M&amp;V (ORÇ)'!L141</f>
        <v>0</v>
      </c>
      <c r="M145" s="123">
        <f t="shared" si="8"/>
        <v>0</v>
      </c>
      <c r="N145" s="125">
        <f t="shared" si="9"/>
        <v>0</v>
      </c>
      <c r="O145" s="124"/>
      <c r="P145" s="124"/>
    </row>
    <row r="146" spans="2:16" x14ac:dyDescent="0.25">
      <c r="B146" s="122">
        <v>6</v>
      </c>
      <c r="C146" s="983" t="str">
        <f>IF(ISBLANK('M&amp;V (ORÇ)'!C142)," ",'M&amp;V (ORÇ)'!C142)</f>
        <v xml:space="preserve"> </v>
      </c>
      <c r="D146" s="983"/>
      <c r="E146" s="983"/>
      <c r="F146" s="983"/>
      <c r="G146" s="983"/>
      <c r="H146" s="984"/>
      <c r="I146" s="485" t="str">
        <f>IF(ISBLANK('M&amp;V (ORÇ)'!I142)," ",'M&amp;V (ORÇ)'!I142)</f>
        <v xml:space="preserve"> </v>
      </c>
      <c r="J146" s="485" t="str">
        <f>IF(ISBLANK('M&amp;V (ORÇ)'!J142)," ",'M&amp;V (ORÇ)'!J142)</f>
        <v xml:space="preserve"> </v>
      </c>
      <c r="K146" s="487">
        <f>'M&amp;V (ORÇ)'!K142</f>
        <v>0</v>
      </c>
      <c r="L146" s="486">
        <f>'M&amp;V (ORÇ)'!L142</f>
        <v>0</v>
      </c>
      <c r="M146" s="123">
        <f t="shared" si="8"/>
        <v>0</v>
      </c>
      <c r="N146" s="125">
        <f t="shared" si="9"/>
        <v>0</v>
      </c>
      <c r="O146" s="124"/>
      <c r="P146" s="124"/>
    </row>
    <row r="147" spans="2:16" x14ac:dyDescent="0.25">
      <c r="B147" s="122">
        <v>7</v>
      </c>
      <c r="C147" s="983" t="str">
        <f>IF(ISBLANK('M&amp;V (ORÇ)'!C143)," ",'M&amp;V (ORÇ)'!C143)</f>
        <v xml:space="preserve"> </v>
      </c>
      <c r="D147" s="983"/>
      <c r="E147" s="983"/>
      <c r="F147" s="983"/>
      <c r="G147" s="983"/>
      <c r="H147" s="984"/>
      <c r="I147" s="485" t="str">
        <f>IF(ISBLANK('M&amp;V (ORÇ)'!I143)," ",'M&amp;V (ORÇ)'!I143)</f>
        <v xml:space="preserve"> </v>
      </c>
      <c r="J147" s="485" t="str">
        <f>IF(ISBLANK('M&amp;V (ORÇ)'!J143)," ",'M&amp;V (ORÇ)'!J143)</f>
        <v xml:space="preserve"> </v>
      </c>
      <c r="K147" s="487">
        <f>'M&amp;V (ORÇ)'!K143</f>
        <v>0</v>
      </c>
      <c r="L147" s="486">
        <f>'M&amp;V (ORÇ)'!L143</f>
        <v>0</v>
      </c>
      <c r="M147" s="123">
        <f t="shared" si="8"/>
        <v>0</v>
      </c>
      <c r="N147" s="125">
        <f t="shared" si="9"/>
        <v>0</v>
      </c>
      <c r="O147" s="124"/>
      <c r="P147" s="124"/>
    </row>
    <row r="148" spans="2:16" x14ac:dyDescent="0.25">
      <c r="B148" s="122">
        <v>8</v>
      </c>
      <c r="C148" s="983" t="str">
        <f>IF(ISBLANK('M&amp;V (ORÇ)'!C144)," ",'M&amp;V (ORÇ)'!C144)</f>
        <v xml:space="preserve"> </v>
      </c>
      <c r="D148" s="983"/>
      <c r="E148" s="983"/>
      <c r="F148" s="983"/>
      <c r="G148" s="983"/>
      <c r="H148" s="984"/>
      <c r="I148" s="485" t="str">
        <f>IF(ISBLANK('M&amp;V (ORÇ)'!I144)," ",'M&amp;V (ORÇ)'!I144)</f>
        <v xml:space="preserve"> </v>
      </c>
      <c r="J148" s="485" t="str">
        <f>IF(ISBLANK('M&amp;V (ORÇ)'!J144)," ",'M&amp;V (ORÇ)'!J144)</f>
        <v xml:space="preserve"> </v>
      </c>
      <c r="K148" s="487">
        <f>'M&amp;V (ORÇ)'!K144</f>
        <v>0</v>
      </c>
      <c r="L148" s="486">
        <f>'M&amp;V (ORÇ)'!L144</f>
        <v>0</v>
      </c>
      <c r="M148" s="123">
        <f t="shared" si="8"/>
        <v>0</v>
      </c>
      <c r="N148" s="125">
        <f t="shared" si="9"/>
        <v>0</v>
      </c>
      <c r="O148" s="124"/>
      <c r="P148" s="124"/>
    </row>
    <row r="149" spans="2:16" x14ac:dyDescent="0.25">
      <c r="B149" s="122">
        <v>9</v>
      </c>
      <c r="C149" s="983" t="str">
        <f>IF(ISBLANK('M&amp;V (ORÇ)'!C145)," ",'M&amp;V (ORÇ)'!C145)</f>
        <v xml:space="preserve"> </v>
      </c>
      <c r="D149" s="983"/>
      <c r="E149" s="983"/>
      <c r="F149" s="983"/>
      <c r="G149" s="983"/>
      <c r="H149" s="984"/>
      <c r="I149" s="485" t="str">
        <f>IF(ISBLANK('M&amp;V (ORÇ)'!I145)," ",'M&amp;V (ORÇ)'!I145)</f>
        <v xml:space="preserve"> </v>
      </c>
      <c r="J149" s="485" t="str">
        <f>IF(ISBLANK('M&amp;V (ORÇ)'!J145)," ",'M&amp;V (ORÇ)'!J145)</f>
        <v xml:space="preserve"> </v>
      </c>
      <c r="K149" s="487">
        <f>'M&amp;V (ORÇ)'!K145</f>
        <v>0</v>
      </c>
      <c r="L149" s="486">
        <f>'M&amp;V (ORÇ)'!L145</f>
        <v>0</v>
      </c>
      <c r="M149" s="123">
        <f t="shared" si="8"/>
        <v>0</v>
      </c>
      <c r="N149" s="125">
        <f t="shared" si="9"/>
        <v>0</v>
      </c>
      <c r="O149" s="124"/>
      <c r="P149" s="124"/>
    </row>
    <row r="150" spans="2:16" x14ac:dyDescent="0.25">
      <c r="B150" s="122">
        <v>10</v>
      </c>
      <c r="C150" s="983" t="str">
        <f>IF(ISBLANK('M&amp;V (ORÇ)'!C146)," ",'M&amp;V (ORÇ)'!C146)</f>
        <v xml:space="preserve"> </v>
      </c>
      <c r="D150" s="983"/>
      <c r="E150" s="983"/>
      <c r="F150" s="983"/>
      <c r="G150" s="983"/>
      <c r="H150" s="984"/>
      <c r="I150" s="485" t="str">
        <f>IF(ISBLANK('M&amp;V (ORÇ)'!I146)," ",'M&amp;V (ORÇ)'!I146)</f>
        <v xml:space="preserve"> </v>
      </c>
      <c r="J150" s="485" t="str">
        <f>IF(ISBLANK('M&amp;V (ORÇ)'!J146)," ",'M&amp;V (ORÇ)'!J146)</f>
        <v xml:space="preserve"> </v>
      </c>
      <c r="K150" s="487">
        <f>'M&amp;V (ORÇ)'!K146</f>
        <v>0</v>
      </c>
      <c r="L150" s="486">
        <f>'M&amp;V (ORÇ)'!L146</f>
        <v>0</v>
      </c>
      <c r="M150" s="123">
        <f t="shared" si="8"/>
        <v>0</v>
      </c>
      <c r="N150" s="125">
        <f t="shared" si="9"/>
        <v>0</v>
      </c>
      <c r="O150" s="124"/>
      <c r="P150" s="124"/>
    </row>
    <row r="151" spans="2:16" x14ac:dyDescent="0.25">
      <c r="B151" s="122">
        <v>11</v>
      </c>
      <c r="C151" s="983" t="str">
        <f>IF(ISBLANK('M&amp;V (ORÇ)'!C147)," ",'M&amp;V (ORÇ)'!C147)</f>
        <v xml:space="preserve"> </v>
      </c>
      <c r="D151" s="983"/>
      <c r="E151" s="983"/>
      <c r="F151" s="983"/>
      <c r="G151" s="983"/>
      <c r="H151" s="984"/>
      <c r="I151" s="485" t="str">
        <f>IF(ISBLANK('M&amp;V (ORÇ)'!I147)," ",'M&amp;V (ORÇ)'!I147)</f>
        <v xml:space="preserve"> </v>
      </c>
      <c r="J151" s="485" t="str">
        <f>IF(ISBLANK('M&amp;V (ORÇ)'!J147)," ",'M&amp;V (ORÇ)'!J147)</f>
        <v xml:space="preserve"> </v>
      </c>
      <c r="K151" s="487">
        <f>'M&amp;V (ORÇ)'!K147</f>
        <v>0</v>
      </c>
      <c r="L151" s="486">
        <f>'M&amp;V (ORÇ)'!L147</f>
        <v>0</v>
      </c>
      <c r="M151" s="123">
        <f t="shared" si="8"/>
        <v>0</v>
      </c>
      <c r="N151" s="125">
        <f t="shared" si="9"/>
        <v>0</v>
      </c>
      <c r="O151" s="124"/>
      <c r="P151" s="124"/>
    </row>
    <row r="152" spans="2:16" x14ac:dyDescent="0.25">
      <c r="B152" s="122">
        <v>12</v>
      </c>
      <c r="C152" s="983" t="str">
        <f>IF(ISBLANK('M&amp;V (ORÇ)'!C148)," ",'M&amp;V (ORÇ)'!C148)</f>
        <v xml:space="preserve"> </v>
      </c>
      <c r="D152" s="983"/>
      <c r="E152" s="983"/>
      <c r="F152" s="983"/>
      <c r="G152" s="983"/>
      <c r="H152" s="984"/>
      <c r="I152" s="485" t="str">
        <f>IF(ISBLANK('M&amp;V (ORÇ)'!I148)," ",'M&amp;V (ORÇ)'!I148)</f>
        <v xml:space="preserve"> </v>
      </c>
      <c r="J152" s="485" t="str">
        <f>IF(ISBLANK('M&amp;V (ORÇ)'!J148)," ",'M&amp;V (ORÇ)'!J148)</f>
        <v xml:space="preserve"> </v>
      </c>
      <c r="K152" s="487">
        <f>'M&amp;V (ORÇ)'!K148</f>
        <v>0</v>
      </c>
      <c r="L152" s="486">
        <f>'M&amp;V (ORÇ)'!L148</f>
        <v>0</v>
      </c>
      <c r="M152" s="123">
        <f t="shared" si="8"/>
        <v>0</v>
      </c>
      <c r="N152" s="125">
        <f t="shared" si="9"/>
        <v>0</v>
      </c>
      <c r="O152" s="124"/>
      <c r="P152" s="124"/>
    </row>
    <row r="153" spans="2:16" x14ac:dyDescent="0.25">
      <c r="B153" s="122">
        <v>13</v>
      </c>
      <c r="C153" s="983" t="str">
        <f>IF(ISBLANK('M&amp;V (ORÇ)'!C149)," ",'M&amp;V (ORÇ)'!C149)</f>
        <v xml:space="preserve"> </v>
      </c>
      <c r="D153" s="983"/>
      <c r="E153" s="983"/>
      <c r="F153" s="983"/>
      <c r="G153" s="983"/>
      <c r="H153" s="984"/>
      <c r="I153" s="485" t="str">
        <f>IF(ISBLANK('M&amp;V (ORÇ)'!I149)," ",'M&amp;V (ORÇ)'!I149)</f>
        <v xml:space="preserve"> </v>
      </c>
      <c r="J153" s="485" t="str">
        <f>IF(ISBLANK('M&amp;V (ORÇ)'!J149)," ",'M&amp;V (ORÇ)'!J149)</f>
        <v xml:space="preserve"> </v>
      </c>
      <c r="K153" s="487">
        <f>'M&amp;V (ORÇ)'!K149</f>
        <v>0</v>
      </c>
      <c r="L153" s="486">
        <f>'M&amp;V (ORÇ)'!L149</f>
        <v>0</v>
      </c>
      <c r="M153" s="123">
        <f t="shared" si="8"/>
        <v>0</v>
      </c>
      <c r="N153" s="125">
        <f t="shared" si="9"/>
        <v>0</v>
      </c>
      <c r="O153" s="124"/>
      <c r="P153" s="124"/>
    </row>
    <row r="154" spans="2:16" x14ac:dyDescent="0.25">
      <c r="B154" s="122">
        <v>14</v>
      </c>
      <c r="C154" s="983" t="str">
        <f>IF(ISBLANK('M&amp;V (ORÇ)'!C150)," ",'M&amp;V (ORÇ)'!C150)</f>
        <v xml:space="preserve"> </v>
      </c>
      <c r="D154" s="983"/>
      <c r="E154" s="983"/>
      <c r="F154" s="983"/>
      <c r="G154" s="983"/>
      <c r="H154" s="984"/>
      <c r="I154" s="485" t="str">
        <f>IF(ISBLANK('M&amp;V (ORÇ)'!I150)," ",'M&amp;V (ORÇ)'!I150)</f>
        <v xml:space="preserve"> </v>
      </c>
      <c r="J154" s="485" t="str">
        <f>IF(ISBLANK('M&amp;V (ORÇ)'!J150)," ",'M&amp;V (ORÇ)'!J150)</f>
        <v xml:space="preserve"> </v>
      </c>
      <c r="K154" s="487">
        <f>'M&amp;V (ORÇ)'!K150</f>
        <v>0</v>
      </c>
      <c r="L154" s="486">
        <f>'M&amp;V (ORÇ)'!L150</f>
        <v>0</v>
      </c>
      <c r="M154" s="123">
        <f t="shared" si="8"/>
        <v>0</v>
      </c>
      <c r="N154" s="125">
        <f t="shared" si="9"/>
        <v>0</v>
      </c>
      <c r="O154" s="124"/>
      <c r="P154" s="124"/>
    </row>
    <row r="155" spans="2:16" x14ac:dyDescent="0.25">
      <c r="B155" s="122">
        <v>15</v>
      </c>
      <c r="C155" s="983" t="str">
        <f>IF(ISBLANK('M&amp;V (ORÇ)'!C151)," ",'M&amp;V (ORÇ)'!C151)</f>
        <v xml:space="preserve"> </v>
      </c>
      <c r="D155" s="983"/>
      <c r="E155" s="983"/>
      <c r="F155" s="983"/>
      <c r="G155" s="983"/>
      <c r="H155" s="984"/>
      <c r="I155" s="485" t="str">
        <f>IF(ISBLANK('M&amp;V (ORÇ)'!I151)," ",'M&amp;V (ORÇ)'!I151)</f>
        <v xml:space="preserve"> </v>
      </c>
      <c r="J155" s="485" t="str">
        <f>IF(ISBLANK('M&amp;V (ORÇ)'!J151)," ",'M&amp;V (ORÇ)'!J151)</f>
        <v xml:space="preserve"> </v>
      </c>
      <c r="K155" s="487">
        <f>'M&amp;V (ORÇ)'!K151</f>
        <v>0</v>
      </c>
      <c r="L155" s="486">
        <f>'M&amp;V (ORÇ)'!L151</f>
        <v>0</v>
      </c>
      <c r="M155" s="123">
        <f t="shared" si="8"/>
        <v>0</v>
      </c>
      <c r="N155" s="125">
        <f t="shared" si="9"/>
        <v>0</v>
      </c>
      <c r="O155" s="124"/>
      <c r="P155" s="124"/>
    </row>
    <row r="156" spans="2:16" x14ac:dyDescent="0.25">
      <c r="B156" s="122">
        <v>16</v>
      </c>
      <c r="C156" s="983" t="str">
        <f>IF(ISBLANK('M&amp;V (ORÇ)'!C152)," ",'M&amp;V (ORÇ)'!C152)</f>
        <v xml:space="preserve"> </v>
      </c>
      <c r="D156" s="983"/>
      <c r="E156" s="983"/>
      <c r="F156" s="983"/>
      <c r="G156" s="983"/>
      <c r="H156" s="984"/>
      <c r="I156" s="485" t="str">
        <f>IF(ISBLANK('M&amp;V (ORÇ)'!I152)," ",'M&amp;V (ORÇ)'!I152)</f>
        <v xml:space="preserve"> </v>
      </c>
      <c r="J156" s="485" t="str">
        <f>IF(ISBLANK('M&amp;V (ORÇ)'!J152)," ",'M&amp;V (ORÇ)'!J152)</f>
        <v xml:space="preserve"> </v>
      </c>
      <c r="K156" s="487">
        <f>'M&amp;V (ORÇ)'!K152</f>
        <v>0</v>
      </c>
      <c r="L156" s="486">
        <f>'M&amp;V (ORÇ)'!L152</f>
        <v>0</v>
      </c>
      <c r="M156" s="123">
        <f t="shared" si="8"/>
        <v>0</v>
      </c>
      <c r="N156" s="125">
        <f t="shared" si="9"/>
        <v>0</v>
      </c>
      <c r="O156" s="124"/>
      <c r="P156" s="124"/>
    </row>
    <row r="157" spans="2:16" x14ac:dyDescent="0.25">
      <c r="B157" s="122">
        <v>17</v>
      </c>
      <c r="C157" s="983" t="str">
        <f>IF(ISBLANK('M&amp;V (ORÇ)'!C153)," ",'M&amp;V (ORÇ)'!C153)</f>
        <v xml:space="preserve"> </v>
      </c>
      <c r="D157" s="983"/>
      <c r="E157" s="983"/>
      <c r="F157" s="983"/>
      <c r="G157" s="983"/>
      <c r="H157" s="984"/>
      <c r="I157" s="485" t="str">
        <f>IF(ISBLANK('M&amp;V (ORÇ)'!I153)," ",'M&amp;V (ORÇ)'!I153)</f>
        <v xml:space="preserve"> </v>
      </c>
      <c r="J157" s="485" t="str">
        <f>IF(ISBLANK('M&amp;V (ORÇ)'!J153)," ",'M&amp;V (ORÇ)'!J153)</f>
        <v xml:space="preserve"> </v>
      </c>
      <c r="K157" s="487">
        <f>'M&amp;V (ORÇ)'!K153</f>
        <v>0</v>
      </c>
      <c r="L157" s="486">
        <f>'M&amp;V (ORÇ)'!L153</f>
        <v>0</v>
      </c>
      <c r="M157" s="123">
        <f t="shared" si="8"/>
        <v>0</v>
      </c>
      <c r="N157" s="125">
        <f t="shared" si="9"/>
        <v>0</v>
      </c>
      <c r="O157" s="124"/>
      <c r="P157" s="124"/>
    </row>
    <row r="158" spans="2:16" x14ac:dyDescent="0.25">
      <c r="B158" s="122">
        <v>18</v>
      </c>
      <c r="C158" s="983" t="str">
        <f>IF(ISBLANK('M&amp;V (ORÇ)'!C154)," ",'M&amp;V (ORÇ)'!C154)</f>
        <v xml:space="preserve"> </v>
      </c>
      <c r="D158" s="983"/>
      <c r="E158" s="983"/>
      <c r="F158" s="983"/>
      <c r="G158" s="983"/>
      <c r="H158" s="984"/>
      <c r="I158" s="485" t="str">
        <f>IF(ISBLANK('M&amp;V (ORÇ)'!I154)," ",'M&amp;V (ORÇ)'!I154)</f>
        <v xml:space="preserve"> </v>
      </c>
      <c r="J158" s="485" t="str">
        <f>IF(ISBLANK('M&amp;V (ORÇ)'!J154)," ",'M&amp;V (ORÇ)'!J154)</f>
        <v xml:space="preserve"> </v>
      </c>
      <c r="K158" s="487">
        <f>'M&amp;V (ORÇ)'!K154</f>
        <v>0</v>
      </c>
      <c r="L158" s="486">
        <f>'M&amp;V (ORÇ)'!L154</f>
        <v>0</v>
      </c>
      <c r="M158" s="123">
        <f t="shared" si="8"/>
        <v>0</v>
      </c>
      <c r="N158" s="125">
        <f t="shared" si="9"/>
        <v>0</v>
      </c>
      <c r="O158" s="124"/>
      <c r="P158" s="124"/>
    </row>
    <row r="159" spans="2:16" x14ac:dyDescent="0.25">
      <c r="B159" s="122">
        <v>19</v>
      </c>
      <c r="C159" s="983" t="str">
        <f>IF(ISBLANK('M&amp;V (ORÇ)'!C155)," ",'M&amp;V (ORÇ)'!C155)</f>
        <v xml:space="preserve"> </v>
      </c>
      <c r="D159" s="983"/>
      <c r="E159" s="983"/>
      <c r="F159" s="983"/>
      <c r="G159" s="983"/>
      <c r="H159" s="984"/>
      <c r="I159" s="485" t="str">
        <f>IF(ISBLANK('M&amp;V (ORÇ)'!I155)," ",'M&amp;V (ORÇ)'!I155)</f>
        <v xml:space="preserve"> </v>
      </c>
      <c r="J159" s="485" t="str">
        <f>IF(ISBLANK('M&amp;V (ORÇ)'!J155)," ",'M&amp;V (ORÇ)'!J155)</f>
        <v xml:space="preserve"> </v>
      </c>
      <c r="K159" s="487">
        <f>'M&amp;V (ORÇ)'!K155</f>
        <v>0</v>
      </c>
      <c r="L159" s="486">
        <f>'M&amp;V (ORÇ)'!L155</f>
        <v>0</v>
      </c>
      <c r="M159" s="123">
        <f t="shared" si="8"/>
        <v>0</v>
      </c>
      <c r="N159" s="125">
        <f t="shared" si="9"/>
        <v>0</v>
      </c>
      <c r="O159" s="124"/>
      <c r="P159" s="124"/>
    </row>
    <row r="160" spans="2:16" x14ac:dyDescent="0.25">
      <c r="B160" s="122">
        <v>20</v>
      </c>
      <c r="C160" s="983" t="str">
        <f>IF(ISBLANK('M&amp;V (ORÇ)'!C156)," ",'M&amp;V (ORÇ)'!C156)</f>
        <v xml:space="preserve"> </v>
      </c>
      <c r="D160" s="983"/>
      <c r="E160" s="983"/>
      <c r="F160" s="983"/>
      <c r="G160" s="983"/>
      <c r="H160" s="984"/>
      <c r="I160" s="485" t="str">
        <f>IF(ISBLANK('M&amp;V (ORÇ)'!I156)," ",'M&amp;V (ORÇ)'!I156)</f>
        <v xml:space="preserve"> </v>
      </c>
      <c r="J160" s="485" t="str">
        <f>IF(ISBLANK('M&amp;V (ORÇ)'!J156)," ",'M&amp;V (ORÇ)'!J156)</f>
        <v xml:space="preserve"> </v>
      </c>
      <c r="K160" s="487">
        <f>'M&amp;V (ORÇ)'!K156</f>
        <v>0</v>
      </c>
      <c r="L160" s="486">
        <f>'M&amp;V (ORÇ)'!L156</f>
        <v>0</v>
      </c>
      <c r="M160" s="123">
        <f t="shared" si="8"/>
        <v>0</v>
      </c>
      <c r="N160" s="125">
        <f t="shared" si="9"/>
        <v>0</v>
      </c>
      <c r="O160" s="124"/>
      <c r="P160" s="124"/>
    </row>
    <row r="161" spans="2:16" x14ac:dyDescent="0.25">
      <c r="B161" s="126"/>
      <c r="C161" s="985" t="s">
        <v>246</v>
      </c>
      <c r="D161" s="985"/>
      <c r="E161" s="985"/>
      <c r="F161" s="985"/>
      <c r="G161" s="985"/>
      <c r="H161" s="985"/>
      <c r="I161" s="985"/>
      <c r="J161" s="985"/>
      <c r="K161" s="985"/>
      <c r="L161" s="986"/>
      <c r="M161" s="127">
        <f>SUM(M141:M160)</f>
        <v>0</v>
      </c>
      <c r="N161" s="127">
        <f>SUM(N141:N160)</f>
        <v>0</v>
      </c>
      <c r="O161" s="127">
        <f>SUM(O141:O160)</f>
        <v>0</v>
      </c>
      <c r="P161" s="127">
        <f>SUM(P141:P160)</f>
        <v>0</v>
      </c>
    </row>
    <row r="162" spans="2:16" x14ac:dyDescent="0.25">
      <c r="B162" s="129"/>
      <c r="C162" s="1002" t="s">
        <v>247</v>
      </c>
      <c r="D162" s="1002"/>
      <c r="E162" s="1002"/>
      <c r="F162" s="1002"/>
      <c r="G162" s="1002"/>
      <c r="H162" s="1002"/>
      <c r="I162" s="1002"/>
      <c r="J162" s="1002"/>
      <c r="K162" s="1002"/>
      <c r="L162" s="1003"/>
      <c r="M162" s="130">
        <f>SUM(M138,M161)</f>
        <v>0</v>
      </c>
      <c r="N162" s="131">
        <f>SUM(N138,N161)</f>
        <v>0</v>
      </c>
      <c r="O162" s="131">
        <f>SUM(O138,O161)</f>
        <v>0</v>
      </c>
      <c r="P162" s="131">
        <f>SUM(P138,P161)</f>
        <v>0</v>
      </c>
    </row>
    <row r="163" spans="2:16" x14ac:dyDescent="0.25">
      <c r="B163" s="967" t="s">
        <v>681</v>
      </c>
      <c r="C163" s="968"/>
      <c r="D163" s="968"/>
      <c r="E163" s="968"/>
      <c r="F163" s="968"/>
      <c r="G163" s="968"/>
      <c r="H163" s="968"/>
      <c r="I163" s="968"/>
      <c r="J163" s="968"/>
      <c r="K163" s="968"/>
      <c r="L163" s="968"/>
      <c r="M163" s="968"/>
      <c r="N163" s="968"/>
      <c r="O163" s="968"/>
      <c r="P163" s="979"/>
    </row>
    <row r="164" spans="2:16" x14ac:dyDescent="0.25">
      <c r="B164" s="1004" t="s">
        <v>233</v>
      </c>
      <c r="C164" s="1005"/>
      <c r="D164" s="1005"/>
      <c r="E164" s="1005"/>
      <c r="F164" s="1005"/>
      <c r="G164" s="1005"/>
      <c r="H164" s="1005"/>
      <c r="I164" s="1005"/>
      <c r="J164" s="1005"/>
      <c r="K164" s="1005"/>
      <c r="L164" s="1005"/>
      <c r="M164" s="1005"/>
      <c r="N164" s="1005"/>
      <c r="O164" s="1005" t="str">
        <f>B164</f>
        <v>PERÍODO DE REFERÊNCIA</v>
      </c>
      <c r="P164" s="1006"/>
    </row>
    <row r="165" spans="2:16" x14ac:dyDescent="0.25">
      <c r="B165" s="969" t="s">
        <v>234</v>
      </c>
      <c r="C165" s="970"/>
      <c r="D165" s="970"/>
      <c r="E165" s="970"/>
      <c r="F165" s="970"/>
      <c r="G165" s="970"/>
      <c r="H165" s="971"/>
      <c r="I165" s="119" t="s">
        <v>235</v>
      </c>
      <c r="J165" s="120" t="s">
        <v>236</v>
      </c>
      <c r="K165" s="120" t="s">
        <v>237</v>
      </c>
      <c r="L165" s="120" t="s">
        <v>238</v>
      </c>
      <c r="M165" s="120" t="s">
        <v>0</v>
      </c>
      <c r="N165" s="309" t="s">
        <v>795</v>
      </c>
      <c r="O165" s="309" t="s">
        <v>239</v>
      </c>
      <c r="P165" s="310" t="s">
        <v>240</v>
      </c>
    </row>
    <row r="166" spans="2:16" x14ac:dyDescent="0.25">
      <c r="B166" s="122">
        <v>1</v>
      </c>
      <c r="C166" s="983" t="str">
        <f>IF(ISBLANK('M&amp;V (ORÇ)'!C160)," ",'M&amp;V (ORÇ)'!C160)</f>
        <v xml:space="preserve"> </v>
      </c>
      <c r="D166" s="983"/>
      <c r="E166" s="983"/>
      <c r="F166" s="983"/>
      <c r="G166" s="983"/>
      <c r="H166" s="984"/>
      <c r="I166" s="485" t="str">
        <f>IF(ISBLANK('M&amp;V (ORÇ)'!I160)," ",'M&amp;V (ORÇ)'!I160)</f>
        <v xml:space="preserve"> </v>
      </c>
      <c r="J166" s="485" t="str">
        <f>IF(ISBLANK('M&amp;V (ORÇ)'!J160)," ",'M&amp;V (ORÇ)'!J160)</f>
        <v xml:space="preserve"> </v>
      </c>
      <c r="K166" s="487">
        <f>'M&amp;V (ORÇ)'!K160</f>
        <v>0</v>
      </c>
      <c r="L166" s="486">
        <f>'M&amp;V (ORÇ)'!L160</f>
        <v>0</v>
      </c>
      <c r="M166" s="123">
        <f t="shared" ref="M166:M215" si="10">IF(J166="",0,K166*L166)</f>
        <v>0</v>
      </c>
      <c r="N166" s="125">
        <f t="shared" ref="N166:N197" si="11">M166-O166-P166</f>
        <v>0</v>
      </c>
      <c r="O166" s="124"/>
      <c r="P166" s="124"/>
    </row>
    <row r="167" spans="2:16" x14ac:dyDescent="0.25">
      <c r="B167" s="122">
        <v>2</v>
      </c>
      <c r="C167" s="983" t="str">
        <f>IF(ISBLANK('M&amp;V (ORÇ)'!C161)," ",'M&amp;V (ORÇ)'!C161)</f>
        <v xml:space="preserve"> </v>
      </c>
      <c r="D167" s="983"/>
      <c r="E167" s="983"/>
      <c r="F167" s="983"/>
      <c r="G167" s="983"/>
      <c r="H167" s="984"/>
      <c r="I167" s="485" t="str">
        <f>IF(ISBLANK('M&amp;V (ORÇ)'!I161)," ",'M&amp;V (ORÇ)'!I161)</f>
        <v xml:space="preserve"> </v>
      </c>
      <c r="J167" s="485" t="str">
        <f>IF(ISBLANK('M&amp;V (ORÇ)'!J161)," ",'M&amp;V (ORÇ)'!J161)</f>
        <v xml:space="preserve"> </v>
      </c>
      <c r="K167" s="487">
        <f>'M&amp;V (ORÇ)'!K161</f>
        <v>0</v>
      </c>
      <c r="L167" s="486">
        <f>'M&amp;V (ORÇ)'!L161</f>
        <v>0</v>
      </c>
      <c r="M167" s="123">
        <f t="shared" si="10"/>
        <v>0</v>
      </c>
      <c r="N167" s="125">
        <f t="shared" si="11"/>
        <v>0</v>
      </c>
      <c r="O167" s="124"/>
      <c r="P167" s="124"/>
    </row>
    <row r="168" spans="2:16" x14ac:dyDescent="0.25">
      <c r="B168" s="122">
        <v>3</v>
      </c>
      <c r="C168" s="983" t="str">
        <f>IF(ISBLANK('M&amp;V (ORÇ)'!C162)," ",'M&amp;V (ORÇ)'!C162)</f>
        <v xml:space="preserve"> </v>
      </c>
      <c r="D168" s="983"/>
      <c r="E168" s="983"/>
      <c r="F168" s="983"/>
      <c r="G168" s="983"/>
      <c r="H168" s="984"/>
      <c r="I168" s="485" t="str">
        <f>IF(ISBLANK('M&amp;V (ORÇ)'!I162)," ",'M&amp;V (ORÇ)'!I162)</f>
        <v xml:space="preserve"> </v>
      </c>
      <c r="J168" s="485" t="str">
        <f>IF(ISBLANK('M&amp;V (ORÇ)'!J162)," ",'M&amp;V (ORÇ)'!J162)</f>
        <v xml:space="preserve"> </v>
      </c>
      <c r="K168" s="487">
        <f>'M&amp;V (ORÇ)'!K162</f>
        <v>0</v>
      </c>
      <c r="L168" s="486">
        <f>'M&amp;V (ORÇ)'!L162</f>
        <v>0</v>
      </c>
      <c r="M168" s="123">
        <f t="shared" si="10"/>
        <v>0</v>
      </c>
      <c r="N168" s="125">
        <f t="shared" si="11"/>
        <v>0</v>
      </c>
      <c r="O168" s="124"/>
      <c r="P168" s="124"/>
    </row>
    <row r="169" spans="2:16" x14ac:dyDescent="0.25">
      <c r="B169" s="122">
        <v>4</v>
      </c>
      <c r="C169" s="983" t="str">
        <f>IF(ISBLANK('M&amp;V (ORÇ)'!C163)," ",'M&amp;V (ORÇ)'!C163)</f>
        <v xml:space="preserve"> </v>
      </c>
      <c r="D169" s="983"/>
      <c r="E169" s="983"/>
      <c r="F169" s="983"/>
      <c r="G169" s="983"/>
      <c r="H169" s="984"/>
      <c r="I169" s="485" t="str">
        <f>IF(ISBLANK('M&amp;V (ORÇ)'!I163)," ",'M&amp;V (ORÇ)'!I163)</f>
        <v xml:space="preserve"> </v>
      </c>
      <c r="J169" s="485" t="str">
        <f>IF(ISBLANK('M&amp;V (ORÇ)'!J163)," ",'M&amp;V (ORÇ)'!J163)</f>
        <v xml:space="preserve"> </v>
      </c>
      <c r="K169" s="487">
        <f>'M&amp;V (ORÇ)'!K163</f>
        <v>0</v>
      </c>
      <c r="L169" s="486">
        <f>'M&amp;V (ORÇ)'!L163</f>
        <v>0</v>
      </c>
      <c r="M169" s="123">
        <f t="shared" si="10"/>
        <v>0</v>
      </c>
      <c r="N169" s="125">
        <f t="shared" si="11"/>
        <v>0</v>
      </c>
      <c r="O169" s="124"/>
      <c r="P169" s="124"/>
    </row>
    <row r="170" spans="2:16" x14ac:dyDescent="0.25">
      <c r="B170" s="122">
        <v>5</v>
      </c>
      <c r="C170" s="983" t="str">
        <f>IF(ISBLANK('M&amp;V (ORÇ)'!C164)," ",'M&amp;V (ORÇ)'!C164)</f>
        <v xml:space="preserve"> </v>
      </c>
      <c r="D170" s="983"/>
      <c r="E170" s="983"/>
      <c r="F170" s="983"/>
      <c r="G170" s="983"/>
      <c r="H170" s="984"/>
      <c r="I170" s="485" t="str">
        <f>IF(ISBLANK('M&amp;V (ORÇ)'!I164)," ",'M&amp;V (ORÇ)'!I164)</f>
        <v xml:space="preserve"> </v>
      </c>
      <c r="J170" s="485" t="str">
        <f>IF(ISBLANK('M&amp;V (ORÇ)'!J164)," ",'M&amp;V (ORÇ)'!J164)</f>
        <v xml:space="preserve"> </v>
      </c>
      <c r="K170" s="487">
        <f>'M&amp;V (ORÇ)'!K164</f>
        <v>0</v>
      </c>
      <c r="L170" s="486">
        <f>'M&amp;V (ORÇ)'!L164</f>
        <v>0</v>
      </c>
      <c r="M170" s="123">
        <f t="shared" si="10"/>
        <v>0</v>
      </c>
      <c r="N170" s="125">
        <f t="shared" si="11"/>
        <v>0</v>
      </c>
      <c r="O170" s="124"/>
      <c r="P170" s="124"/>
    </row>
    <row r="171" spans="2:16" x14ac:dyDescent="0.25">
      <c r="B171" s="122">
        <v>6</v>
      </c>
      <c r="C171" s="983" t="str">
        <f>IF(ISBLANK('M&amp;V (ORÇ)'!C165)," ",'M&amp;V (ORÇ)'!C165)</f>
        <v xml:space="preserve"> </v>
      </c>
      <c r="D171" s="983"/>
      <c r="E171" s="983"/>
      <c r="F171" s="983"/>
      <c r="G171" s="983"/>
      <c r="H171" s="984"/>
      <c r="I171" s="485" t="str">
        <f>IF(ISBLANK('M&amp;V (ORÇ)'!I165)," ",'M&amp;V (ORÇ)'!I165)</f>
        <v xml:space="preserve"> </v>
      </c>
      <c r="J171" s="485" t="str">
        <f>IF(ISBLANK('M&amp;V (ORÇ)'!J165)," ",'M&amp;V (ORÇ)'!J165)</f>
        <v xml:space="preserve"> </v>
      </c>
      <c r="K171" s="487">
        <f>'M&amp;V (ORÇ)'!K165</f>
        <v>0</v>
      </c>
      <c r="L171" s="486">
        <f>'M&amp;V (ORÇ)'!L165</f>
        <v>0</v>
      </c>
      <c r="M171" s="123">
        <f t="shared" si="10"/>
        <v>0</v>
      </c>
      <c r="N171" s="125">
        <f t="shared" si="11"/>
        <v>0</v>
      </c>
      <c r="O171" s="124"/>
      <c r="P171" s="124"/>
    </row>
    <row r="172" spans="2:16" x14ac:dyDescent="0.25">
      <c r="B172" s="122">
        <v>7</v>
      </c>
      <c r="C172" s="983" t="str">
        <f>IF(ISBLANK('M&amp;V (ORÇ)'!C166)," ",'M&amp;V (ORÇ)'!C166)</f>
        <v xml:space="preserve"> </v>
      </c>
      <c r="D172" s="983"/>
      <c r="E172" s="983"/>
      <c r="F172" s="983"/>
      <c r="G172" s="983"/>
      <c r="H172" s="984"/>
      <c r="I172" s="485" t="str">
        <f>IF(ISBLANK('M&amp;V (ORÇ)'!I166)," ",'M&amp;V (ORÇ)'!I166)</f>
        <v xml:space="preserve"> </v>
      </c>
      <c r="J172" s="485" t="str">
        <f>IF(ISBLANK('M&amp;V (ORÇ)'!J166)," ",'M&amp;V (ORÇ)'!J166)</f>
        <v xml:space="preserve"> </v>
      </c>
      <c r="K172" s="487">
        <f>'M&amp;V (ORÇ)'!K166</f>
        <v>0</v>
      </c>
      <c r="L172" s="486">
        <f>'M&amp;V (ORÇ)'!L166</f>
        <v>0</v>
      </c>
      <c r="M172" s="123">
        <f t="shared" si="10"/>
        <v>0</v>
      </c>
      <c r="N172" s="125">
        <f t="shared" si="11"/>
        <v>0</v>
      </c>
      <c r="O172" s="124"/>
      <c r="P172" s="124"/>
    </row>
    <row r="173" spans="2:16" x14ac:dyDescent="0.25">
      <c r="B173" s="122">
        <v>8</v>
      </c>
      <c r="C173" s="983" t="str">
        <f>IF(ISBLANK('M&amp;V (ORÇ)'!C167)," ",'M&amp;V (ORÇ)'!C167)</f>
        <v xml:space="preserve"> </v>
      </c>
      <c r="D173" s="983"/>
      <c r="E173" s="983"/>
      <c r="F173" s="983"/>
      <c r="G173" s="983"/>
      <c r="H173" s="984"/>
      <c r="I173" s="485" t="str">
        <f>IF(ISBLANK('M&amp;V (ORÇ)'!I167)," ",'M&amp;V (ORÇ)'!I167)</f>
        <v xml:space="preserve"> </v>
      </c>
      <c r="J173" s="485" t="str">
        <f>IF(ISBLANK('M&amp;V (ORÇ)'!J167)," ",'M&amp;V (ORÇ)'!J167)</f>
        <v xml:space="preserve"> </v>
      </c>
      <c r="K173" s="487">
        <f>'M&amp;V (ORÇ)'!K167</f>
        <v>0</v>
      </c>
      <c r="L173" s="486">
        <f>'M&amp;V (ORÇ)'!L167</f>
        <v>0</v>
      </c>
      <c r="M173" s="123">
        <f t="shared" si="10"/>
        <v>0</v>
      </c>
      <c r="N173" s="125">
        <f t="shared" si="11"/>
        <v>0</v>
      </c>
      <c r="O173" s="124"/>
      <c r="P173" s="124"/>
    </row>
    <row r="174" spans="2:16" x14ac:dyDescent="0.25">
      <c r="B174" s="122">
        <v>9</v>
      </c>
      <c r="C174" s="983" t="str">
        <f>IF(ISBLANK('M&amp;V (ORÇ)'!C168)," ",'M&amp;V (ORÇ)'!C168)</f>
        <v xml:space="preserve"> </v>
      </c>
      <c r="D174" s="983"/>
      <c r="E174" s="983"/>
      <c r="F174" s="983"/>
      <c r="G174" s="983"/>
      <c r="H174" s="984"/>
      <c r="I174" s="485" t="str">
        <f>IF(ISBLANK('M&amp;V (ORÇ)'!I168)," ",'M&amp;V (ORÇ)'!I168)</f>
        <v xml:space="preserve"> </v>
      </c>
      <c r="J174" s="485" t="str">
        <f>IF(ISBLANK('M&amp;V (ORÇ)'!J168)," ",'M&amp;V (ORÇ)'!J168)</f>
        <v xml:space="preserve"> </v>
      </c>
      <c r="K174" s="487">
        <f>'M&amp;V (ORÇ)'!K168</f>
        <v>0</v>
      </c>
      <c r="L174" s="486">
        <f>'M&amp;V (ORÇ)'!L168</f>
        <v>0</v>
      </c>
      <c r="M174" s="123">
        <f t="shared" si="10"/>
        <v>0</v>
      </c>
      <c r="N174" s="125">
        <f t="shared" si="11"/>
        <v>0</v>
      </c>
      <c r="O174" s="124"/>
      <c r="P174" s="124"/>
    </row>
    <row r="175" spans="2:16" x14ac:dyDescent="0.25">
      <c r="B175" s="122">
        <v>10</v>
      </c>
      <c r="C175" s="983" t="str">
        <f>IF(ISBLANK('M&amp;V (ORÇ)'!C169)," ",'M&amp;V (ORÇ)'!C169)</f>
        <v xml:space="preserve"> </v>
      </c>
      <c r="D175" s="983"/>
      <c r="E175" s="983"/>
      <c r="F175" s="983"/>
      <c r="G175" s="983"/>
      <c r="H175" s="984"/>
      <c r="I175" s="485" t="str">
        <f>IF(ISBLANK('M&amp;V (ORÇ)'!I169)," ",'M&amp;V (ORÇ)'!I169)</f>
        <v xml:space="preserve"> </v>
      </c>
      <c r="J175" s="485" t="str">
        <f>IF(ISBLANK('M&amp;V (ORÇ)'!J169)," ",'M&amp;V (ORÇ)'!J169)</f>
        <v xml:space="preserve"> </v>
      </c>
      <c r="K175" s="487">
        <f>'M&amp;V (ORÇ)'!K169</f>
        <v>0</v>
      </c>
      <c r="L175" s="486">
        <f>'M&amp;V (ORÇ)'!L169</f>
        <v>0</v>
      </c>
      <c r="M175" s="123">
        <f t="shared" si="10"/>
        <v>0</v>
      </c>
      <c r="N175" s="125">
        <f t="shared" si="11"/>
        <v>0</v>
      </c>
      <c r="O175" s="124"/>
      <c r="P175" s="124"/>
    </row>
    <row r="176" spans="2:16" x14ac:dyDescent="0.25">
      <c r="B176" s="122">
        <v>11</v>
      </c>
      <c r="C176" s="983" t="str">
        <f>IF(ISBLANK('M&amp;V (ORÇ)'!C170)," ",'M&amp;V (ORÇ)'!C170)</f>
        <v xml:space="preserve"> </v>
      </c>
      <c r="D176" s="983"/>
      <c r="E176" s="983"/>
      <c r="F176" s="983"/>
      <c r="G176" s="983"/>
      <c r="H176" s="984"/>
      <c r="I176" s="485" t="str">
        <f>IF(ISBLANK('M&amp;V (ORÇ)'!I170)," ",'M&amp;V (ORÇ)'!I170)</f>
        <v xml:space="preserve"> </v>
      </c>
      <c r="J176" s="485" t="str">
        <f>IF(ISBLANK('M&amp;V (ORÇ)'!J170)," ",'M&amp;V (ORÇ)'!J170)</f>
        <v xml:space="preserve"> </v>
      </c>
      <c r="K176" s="487">
        <f>'M&amp;V (ORÇ)'!K170</f>
        <v>0</v>
      </c>
      <c r="L176" s="486">
        <f>'M&amp;V (ORÇ)'!L170</f>
        <v>0</v>
      </c>
      <c r="M176" s="123">
        <f t="shared" si="10"/>
        <v>0</v>
      </c>
      <c r="N176" s="125">
        <f t="shared" si="11"/>
        <v>0</v>
      </c>
      <c r="O176" s="124"/>
      <c r="P176" s="124"/>
    </row>
    <row r="177" spans="2:16" x14ac:dyDescent="0.25">
      <c r="B177" s="122">
        <v>12</v>
      </c>
      <c r="C177" s="983" t="str">
        <f>IF(ISBLANK('M&amp;V (ORÇ)'!C171)," ",'M&amp;V (ORÇ)'!C171)</f>
        <v xml:space="preserve"> </v>
      </c>
      <c r="D177" s="983"/>
      <c r="E177" s="983"/>
      <c r="F177" s="983"/>
      <c r="G177" s="983"/>
      <c r="H177" s="984"/>
      <c r="I177" s="485" t="str">
        <f>IF(ISBLANK('M&amp;V (ORÇ)'!I171)," ",'M&amp;V (ORÇ)'!I171)</f>
        <v xml:space="preserve"> </v>
      </c>
      <c r="J177" s="485" t="str">
        <f>IF(ISBLANK('M&amp;V (ORÇ)'!J171)," ",'M&amp;V (ORÇ)'!J171)</f>
        <v xml:space="preserve"> </v>
      </c>
      <c r="K177" s="487">
        <f>'M&amp;V (ORÇ)'!K171</f>
        <v>0</v>
      </c>
      <c r="L177" s="486">
        <f>'M&amp;V (ORÇ)'!L171</f>
        <v>0</v>
      </c>
      <c r="M177" s="123">
        <f t="shared" si="10"/>
        <v>0</v>
      </c>
      <c r="N177" s="125">
        <f t="shared" si="11"/>
        <v>0</v>
      </c>
      <c r="O177" s="124"/>
      <c r="P177" s="124"/>
    </row>
    <row r="178" spans="2:16" x14ac:dyDescent="0.25">
      <c r="B178" s="122">
        <v>13</v>
      </c>
      <c r="C178" s="983" t="str">
        <f>IF(ISBLANK('M&amp;V (ORÇ)'!C172)," ",'M&amp;V (ORÇ)'!C172)</f>
        <v xml:space="preserve"> </v>
      </c>
      <c r="D178" s="983"/>
      <c r="E178" s="983"/>
      <c r="F178" s="983"/>
      <c r="G178" s="983"/>
      <c r="H178" s="984"/>
      <c r="I178" s="485" t="str">
        <f>IF(ISBLANK('M&amp;V (ORÇ)'!I172)," ",'M&amp;V (ORÇ)'!I172)</f>
        <v xml:space="preserve"> </v>
      </c>
      <c r="J178" s="485" t="str">
        <f>IF(ISBLANK('M&amp;V (ORÇ)'!J172)," ",'M&amp;V (ORÇ)'!J172)</f>
        <v xml:space="preserve"> </v>
      </c>
      <c r="K178" s="487">
        <f>'M&amp;V (ORÇ)'!K172</f>
        <v>0</v>
      </c>
      <c r="L178" s="486">
        <f>'M&amp;V (ORÇ)'!L172</f>
        <v>0</v>
      </c>
      <c r="M178" s="123">
        <f t="shared" si="10"/>
        <v>0</v>
      </c>
      <c r="N178" s="125">
        <f t="shared" si="11"/>
        <v>0</v>
      </c>
      <c r="O178" s="124"/>
      <c r="P178" s="124"/>
    </row>
    <row r="179" spans="2:16" x14ac:dyDescent="0.25">
      <c r="B179" s="122">
        <v>14</v>
      </c>
      <c r="C179" s="983" t="str">
        <f>IF(ISBLANK('M&amp;V (ORÇ)'!C173)," ",'M&amp;V (ORÇ)'!C173)</f>
        <v xml:space="preserve"> </v>
      </c>
      <c r="D179" s="983"/>
      <c r="E179" s="983"/>
      <c r="F179" s="983"/>
      <c r="G179" s="983"/>
      <c r="H179" s="984"/>
      <c r="I179" s="485" t="str">
        <f>IF(ISBLANK('M&amp;V (ORÇ)'!I173)," ",'M&amp;V (ORÇ)'!I173)</f>
        <v xml:space="preserve"> </v>
      </c>
      <c r="J179" s="485" t="str">
        <f>IF(ISBLANK('M&amp;V (ORÇ)'!J173)," ",'M&amp;V (ORÇ)'!J173)</f>
        <v xml:space="preserve"> </v>
      </c>
      <c r="K179" s="487">
        <f>'M&amp;V (ORÇ)'!K173</f>
        <v>0</v>
      </c>
      <c r="L179" s="486">
        <f>'M&amp;V (ORÇ)'!L173</f>
        <v>0</v>
      </c>
      <c r="M179" s="123">
        <f t="shared" si="10"/>
        <v>0</v>
      </c>
      <c r="N179" s="125">
        <f t="shared" si="11"/>
        <v>0</v>
      </c>
      <c r="O179" s="124"/>
      <c r="P179" s="124"/>
    </row>
    <row r="180" spans="2:16" x14ac:dyDescent="0.25">
      <c r="B180" s="122">
        <v>15</v>
      </c>
      <c r="C180" s="983" t="str">
        <f>IF(ISBLANK('M&amp;V (ORÇ)'!C174)," ",'M&amp;V (ORÇ)'!C174)</f>
        <v xml:space="preserve"> </v>
      </c>
      <c r="D180" s="983"/>
      <c r="E180" s="983"/>
      <c r="F180" s="983"/>
      <c r="G180" s="983"/>
      <c r="H180" s="984"/>
      <c r="I180" s="485" t="str">
        <f>IF(ISBLANK('M&amp;V (ORÇ)'!I174)," ",'M&amp;V (ORÇ)'!I174)</f>
        <v xml:space="preserve"> </v>
      </c>
      <c r="J180" s="485" t="str">
        <f>IF(ISBLANK('M&amp;V (ORÇ)'!J174)," ",'M&amp;V (ORÇ)'!J174)</f>
        <v xml:space="preserve"> </v>
      </c>
      <c r="K180" s="487">
        <f>'M&amp;V (ORÇ)'!K174</f>
        <v>0</v>
      </c>
      <c r="L180" s="486">
        <f>'M&amp;V (ORÇ)'!L174</f>
        <v>0</v>
      </c>
      <c r="M180" s="123">
        <f t="shared" si="10"/>
        <v>0</v>
      </c>
      <c r="N180" s="125">
        <f t="shared" si="11"/>
        <v>0</v>
      </c>
      <c r="O180" s="124"/>
      <c r="P180" s="124"/>
    </row>
    <row r="181" spans="2:16" x14ac:dyDescent="0.25">
      <c r="B181" s="122">
        <v>16</v>
      </c>
      <c r="C181" s="983" t="str">
        <f>IF(ISBLANK('M&amp;V (ORÇ)'!C175)," ",'M&amp;V (ORÇ)'!C175)</f>
        <v xml:space="preserve"> </v>
      </c>
      <c r="D181" s="983"/>
      <c r="E181" s="983"/>
      <c r="F181" s="983"/>
      <c r="G181" s="983"/>
      <c r="H181" s="984"/>
      <c r="I181" s="485" t="str">
        <f>IF(ISBLANK('M&amp;V (ORÇ)'!I175)," ",'M&amp;V (ORÇ)'!I175)</f>
        <v xml:space="preserve"> </v>
      </c>
      <c r="J181" s="485" t="str">
        <f>IF(ISBLANK('M&amp;V (ORÇ)'!J175)," ",'M&amp;V (ORÇ)'!J175)</f>
        <v xml:space="preserve"> </v>
      </c>
      <c r="K181" s="487">
        <f>'M&amp;V (ORÇ)'!K175</f>
        <v>0</v>
      </c>
      <c r="L181" s="486">
        <f>'M&amp;V (ORÇ)'!L175</f>
        <v>0</v>
      </c>
      <c r="M181" s="123">
        <f t="shared" si="10"/>
        <v>0</v>
      </c>
      <c r="N181" s="125">
        <f t="shared" si="11"/>
        <v>0</v>
      </c>
      <c r="O181" s="124"/>
      <c r="P181" s="124"/>
    </row>
    <row r="182" spans="2:16" x14ac:dyDescent="0.25">
      <c r="B182" s="122">
        <v>17</v>
      </c>
      <c r="C182" s="983" t="str">
        <f>IF(ISBLANK('M&amp;V (ORÇ)'!C176)," ",'M&amp;V (ORÇ)'!C176)</f>
        <v xml:space="preserve"> </v>
      </c>
      <c r="D182" s="983"/>
      <c r="E182" s="983"/>
      <c r="F182" s="983"/>
      <c r="G182" s="983"/>
      <c r="H182" s="984"/>
      <c r="I182" s="485" t="str">
        <f>IF(ISBLANK('M&amp;V (ORÇ)'!I176)," ",'M&amp;V (ORÇ)'!I176)</f>
        <v xml:space="preserve"> </v>
      </c>
      <c r="J182" s="485" t="str">
        <f>IF(ISBLANK('M&amp;V (ORÇ)'!J176)," ",'M&amp;V (ORÇ)'!J176)</f>
        <v xml:space="preserve"> </v>
      </c>
      <c r="K182" s="487">
        <f>'M&amp;V (ORÇ)'!K176</f>
        <v>0</v>
      </c>
      <c r="L182" s="486">
        <f>'M&amp;V (ORÇ)'!L176</f>
        <v>0</v>
      </c>
      <c r="M182" s="123">
        <f t="shared" si="10"/>
        <v>0</v>
      </c>
      <c r="N182" s="125">
        <f t="shared" si="11"/>
        <v>0</v>
      </c>
      <c r="O182" s="124"/>
      <c r="P182" s="124"/>
    </row>
    <row r="183" spans="2:16" x14ac:dyDescent="0.25">
      <c r="B183" s="122">
        <v>18</v>
      </c>
      <c r="C183" s="983" t="str">
        <f>IF(ISBLANK('M&amp;V (ORÇ)'!C177)," ",'M&amp;V (ORÇ)'!C177)</f>
        <v xml:space="preserve"> </v>
      </c>
      <c r="D183" s="983"/>
      <c r="E183" s="983"/>
      <c r="F183" s="983"/>
      <c r="G183" s="983"/>
      <c r="H183" s="984"/>
      <c r="I183" s="485" t="str">
        <f>IF(ISBLANK('M&amp;V (ORÇ)'!I177)," ",'M&amp;V (ORÇ)'!I177)</f>
        <v xml:space="preserve"> </v>
      </c>
      <c r="J183" s="485" t="str">
        <f>IF(ISBLANK('M&amp;V (ORÇ)'!J177)," ",'M&amp;V (ORÇ)'!J177)</f>
        <v xml:space="preserve"> </v>
      </c>
      <c r="K183" s="487">
        <f>'M&amp;V (ORÇ)'!K177</f>
        <v>0</v>
      </c>
      <c r="L183" s="486">
        <f>'M&amp;V (ORÇ)'!L177</f>
        <v>0</v>
      </c>
      <c r="M183" s="123">
        <f t="shared" si="10"/>
        <v>0</v>
      </c>
      <c r="N183" s="125">
        <f t="shared" si="11"/>
        <v>0</v>
      </c>
      <c r="O183" s="124"/>
      <c r="P183" s="124"/>
    </row>
    <row r="184" spans="2:16" x14ac:dyDescent="0.25">
      <c r="B184" s="122">
        <v>19</v>
      </c>
      <c r="C184" s="983" t="str">
        <f>IF(ISBLANK('M&amp;V (ORÇ)'!C178)," ",'M&amp;V (ORÇ)'!C178)</f>
        <v xml:space="preserve"> </v>
      </c>
      <c r="D184" s="983"/>
      <c r="E184" s="983"/>
      <c r="F184" s="983"/>
      <c r="G184" s="983"/>
      <c r="H184" s="984"/>
      <c r="I184" s="485" t="str">
        <f>IF(ISBLANK('M&amp;V (ORÇ)'!I178)," ",'M&amp;V (ORÇ)'!I178)</f>
        <v xml:space="preserve"> </v>
      </c>
      <c r="J184" s="485" t="str">
        <f>IF(ISBLANK('M&amp;V (ORÇ)'!J178)," ",'M&amp;V (ORÇ)'!J178)</f>
        <v xml:space="preserve"> </v>
      </c>
      <c r="K184" s="487">
        <f>'M&amp;V (ORÇ)'!K178</f>
        <v>0</v>
      </c>
      <c r="L184" s="486">
        <f>'M&amp;V (ORÇ)'!L178</f>
        <v>0</v>
      </c>
      <c r="M184" s="123">
        <f t="shared" si="10"/>
        <v>0</v>
      </c>
      <c r="N184" s="125">
        <f t="shared" si="11"/>
        <v>0</v>
      </c>
      <c r="O184" s="124"/>
      <c r="P184" s="124"/>
    </row>
    <row r="185" spans="2:16" x14ac:dyDescent="0.25">
      <c r="B185" s="122">
        <v>20</v>
      </c>
      <c r="C185" s="983" t="str">
        <f>IF(ISBLANK('M&amp;V (ORÇ)'!C179)," ",'M&amp;V (ORÇ)'!C179)</f>
        <v xml:space="preserve"> </v>
      </c>
      <c r="D185" s="983"/>
      <c r="E185" s="983"/>
      <c r="F185" s="983"/>
      <c r="G185" s="983"/>
      <c r="H185" s="984"/>
      <c r="I185" s="485" t="str">
        <f>IF(ISBLANK('M&amp;V (ORÇ)'!I179)," ",'M&amp;V (ORÇ)'!I179)</f>
        <v xml:space="preserve"> </v>
      </c>
      <c r="J185" s="485" t="str">
        <f>IF(ISBLANK('M&amp;V (ORÇ)'!J179)," ",'M&amp;V (ORÇ)'!J179)</f>
        <v xml:space="preserve"> </v>
      </c>
      <c r="K185" s="487">
        <f>'M&amp;V (ORÇ)'!K179</f>
        <v>0</v>
      </c>
      <c r="L185" s="486">
        <f>'M&amp;V (ORÇ)'!L179</f>
        <v>0</v>
      </c>
      <c r="M185" s="123">
        <f t="shared" si="10"/>
        <v>0</v>
      </c>
      <c r="N185" s="125">
        <f t="shared" si="11"/>
        <v>0</v>
      </c>
      <c r="O185" s="124"/>
      <c r="P185" s="124"/>
    </row>
    <row r="186" spans="2:16" x14ac:dyDescent="0.25">
      <c r="B186" s="122">
        <v>21</v>
      </c>
      <c r="C186" s="983" t="str">
        <f>IF(ISBLANK('M&amp;V (ORÇ)'!C180)," ",'M&amp;V (ORÇ)'!C180)</f>
        <v xml:space="preserve"> </v>
      </c>
      <c r="D186" s="983"/>
      <c r="E186" s="983"/>
      <c r="F186" s="983"/>
      <c r="G186" s="983"/>
      <c r="H186" s="984"/>
      <c r="I186" s="485" t="str">
        <f>IF(ISBLANK('M&amp;V (ORÇ)'!I180)," ",'M&amp;V (ORÇ)'!I180)</f>
        <v xml:space="preserve"> </v>
      </c>
      <c r="J186" s="485" t="str">
        <f>IF(ISBLANK('M&amp;V (ORÇ)'!J180)," ",'M&amp;V (ORÇ)'!J180)</f>
        <v xml:space="preserve"> </v>
      </c>
      <c r="K186" s="487">
        <f>'M&amp;V (ORÇ)'!K180</f>
        <v>0</v>
      </c>
      <c r="L186" s="486">
        <f>'M&amp;V (ORÇ)'!L180</f>
        <v>0</v>
      </c>
      <c r="M186" s="123">
        <f t="shared" si="10"/>
        <v>0</v>
      </c>
      <c r="N186" s="125">
        <f t="shared" si="11"/>
        <v>0</v>
      </c>
      <c r="O186" s="124"/>
      <c r="P186" s="124"/>
    </row>
    <row r="187" spans="2:16" x14ac:dyDescent="0.25">
      <c r="B187" s="122">
        <v>22</v>
      </c>
      <c r="C187" s="983" t="str">
        <f>IF(ISBLANK('M&amp;V (ORÇ)'!C181)," ",'M&amp;V (ORÇ)'!C181)</f>
        <v xml:space="preserve"> </v>
      </c>
      <c r="D187" s="983"/>
      <c r="E187" s="983"/>
      <c r="F187" s="983"/>
      <c r="G187" s="983"/>
      <c r="H187" s="984"/>
      <c r="I187" s="485" t="str">
        <f>IF(ISBLANK('M&amp;V (ORÇ)'!I181)," ",'M&amp;V (ORÇ)'!I181)</f>
        <v xml:space="preserve"> </v>
      </c>
      <c r="J187" s="485" t="str">
        <f>IF(ISBLANK('M&amp;V (ORÇ)'!J181)," ",'M&amp;V (ORÇ)'!J181)</f>
        <v xml:space="preserve"> </v>
      </c>
      <c r="K187" s="487">
        <f>'M&amp;V (ORÇ)'!K181</f>
        <v>0</v>
      </c>
      <c r="L187" s="486">
        <f>'M&amp;V (ORÇ)'!L181</f>
        <v>0</v>
      </c>
      <c r="M187" s="123">
        <f t="shared" si="10"/>
        <v>0</v>
      </c>
      <c r="N187" s="125">
        <f t="shared" si="11"/>
        <v>0</v>
      </c>
      <c r="O187" s="124"/>
      <c r="P187" s="124"/>
    </row>
    <row r="188" spans="2:16" x14ac:dyDescent="0.25">
      <c r="B188" s="122">
        <v>23</v>
      </c>
      <c r="C188" s="983" t="str">
        <f>IF(ISBLANK('M&amp;V (ORÇ)'!C182)," ",'M&amp;V (ORÇ)'!C182)</f>
        <v xml:space="preserve"> </v>
      </c>
      <c r="D188" s="983"/>
      <c r="E188" s="983"/>
      <c r="F188" s="983"/>
      <c r="G188" s="983"/>
      <c r="H188" s="984"/>
      <c r="I188" s="485" t="str">
        <f>IF(ISBLANK('M&amp;V (ORÇ)'!I182)," ",'M&amp;V (ORÇ)'!I182)</f>
        <v xml:space="preserve"> </v>
      </c>
      <c r="J188" s="485" t="str">
        <f>IF(ISBLANK('M&amp;V (ORÇ)'!J182)," ",'M&amp;V (ORÇ)'!J182)</f>
        <v xml:space="preserve"> </v>
      </c>
      <c r="K188" s="487">
        <f>'M&amp;V (ORÇ)'!K182</f>
        <v>0</v>
      </c>
      <c r="L188" s="486">
        <f>'M&amp;V (ORÇ)'!L182</f>
        <v>0</v>
      </c>
      <c r="M188" s="123">
        <f t="shared" si="10"/>
        <v>0</v>
      </c>
      <c r="N188" s="125">
        <f t="shared" si="11"/>
        <v>0</v>
      </c>
      <c r="O188" s="124"/>
      <c r="P188" s="124"/>
    </row>
    <row r="189" spans="2:16" x14ac:dyDescent="0.25">
      <c r="B189" s="122">
        <v>24</v>
      </c>
      <c r="C189" s="983" t="str">
        <f>IF(ISBLANK('M&amp;V (ORÇ)'!C183)," ",'M&amp;V (ORÇ)'!C183)</f>
        <v xml:space="preserve"> </v>
      </c>
      <c r="D189" s="983"/>
      <c r="E189" s="983"/>
      <c r="F189" s="983"/>
      <c r="G189" s="983"/>
      <c r="H189" s="984"/>
      <c r="I189" s="485" t="str">
        <f>IF(ISBLANK('M&amp;V (ORÇ)'!I183)," ",'M&amp;V (ORÇ)'!I183)</f>
        <v xml:space="preserve"> </v>
      </c>
      <c r="J189" s="485" t="str">
        <f>IF(ISBLANK('M&amp;V (ORÇ)'!J183)," ",'M&amp;V (ORÇ)'!J183)</f>
        <v xml:space="preserve"> </v>
      </c>
      <c r="K189" s="487">
        <f>'M&amp;V (ORÇ)'!K183</f>
        <v>0</v>
      </c>
      <c r="L189" s="486">
        <f>'M&amp;V (ORÇ)'!L183</f>
        <v>0</v>
      </c>
      <c r="M189" s="123">
        <f t="shared" si="10"/>
        <v>0</v>
      </c>
      <c r="N189" s="125">
        <f t="shared" si="11"/>
        <v>0</v>
      </c>
      <c r="O189" s="124"/>
      <c r="P189" s="124"/>
    </row>
    <row r="190" spans="2:16" x14ac:dyDescent="0.25">
      <c r="B190" s="122">
        <v>25</v>
      </c>
      <c r="C190" s="983" t="str">
        <f>IF(ISBLANK('M&amp;V (ORÇ)'!C184)," ",'M&amp;V (ORÇ)'!C184)</f>
        <v xml:space="preserve"> </v>
      </c>
      <c r="D190" s="983"/>
      <c r="E190" s="983"/>
      <c r="F190" s="983"/>
      <c r="G190" s="983"/>
      <c r="H190" s="984"/>
      <c r="I190" s="485" t="str">
        <f>IF(ISBLANK('M&amp;V (ORÇ)'!I184)," ",'M&amp;V (ORÇ)'!I184)</f>
        <v xml:space="preserve"> </v>
      </c>
      <c r="J190" s="485" t="str">
        <f>IF(ISBLANK('M&amp;V (ORÇ)'!J184)," ",'M&amp;V (ORÇ)'!J184)</f>
        <v xml:space="preserve"> </v>
      </c>
      <c r="K190" s="487">
        <f>'M&amp;V (ORÇ)'!K184</f>
        <v>0</v>
      </c>
      <c r="L190" s="486">
        <f>'M&amp;V (ORÇ)'!L184</f>
        <v>0</v>
      </c>
      <c r="M190" s="123">
        <f t="shared" si="10"/>
        <v>0</v>
      </c>
      <c r="N190" s="125">
        <f t="shared" si="11"/>
        <v>0</v>
      </c>
      <c r="O190" s="124"/>
      <c r="P190" s="124"/>
    </row>
    <row r="191" spans="2:16" x14ac:dyDescent="0.25">
      <c r="B191" s="122">
        <v>26</v>
      </c>
      <c r="C191" s="983" t="str">
        <f>IF(ISBLANK('M&amp;V (ORÇ)'!C185)," ",'M&amp;V (ORÇ)'!C185)</f>
        <v xml:space="preserve"> </v>
      </c>
      <c r="D191" s="983"/>
      <c r="E191" s="983"/>
      <c r="F191" s="983"/>
      <c r="G191" s="983"/>
      <c r="H191" s="984"/>
      <c r="I191" s="485" t="str">
        <f>IF(ISBLANK('M&amp;V (ORÇ)'!I185)," ",'M&amp;V (ORÇ)'!I185)</f>
        <v xml:space="preserve"> </v>
      </c>
      <c r="J191" s="485" t="str">
        <f>IF(ISBLANK('M&amp;V (ORÇ)'!J185)," ",'M&amp;V (ORÇ)'!J185)</f>
        <v xml:space="preserve"> </v>
      </c>
      <c r="K191" s="487">
        <f>'M&amp;V (ORÇ)'!K185</f>
        <v>0</v>
      </c>
      <c r="L191" s="486">
        <f>'M&amp;V (ORÇ)'!L185</f>
        <v>0</v>
      </c>
      <c r="M191" s="123">
        <f t="shared" si="10"/>
        <v>0</v>
      </c>
      <c r="N191" s="125">
        <f t="shared" si="11"/>
        <v>0</v>
      </c>
      <c r="O191" s="124"/>
      <c r="P191" s="124"/>
    </row>
    <row r="192" spans="2:16" x14ac:dyDescent="0.25">
      <c r="B192" s="122">
        <v>27</v>
      </c>
      <c r="C192" s="983" t="str">
        <f>IF(ISBLANK('M&amp;V (ORÇ)'!C186)," ",'M&amp;V (ORÇ)'!C186)</f>
        <v xml:space="preserve"> </v>
      </c>
      <c r="D192" s="983"/>
      <c r="E192" s="983"/>
      <c r="F192" s="983"/>
      <c r="G192" s="983"/>
      <c r="H192" s="984"/>
      <c r="I192" s="485" t="str">
        <f>IF(ISBLANK('M&amp;V (ORÇ)'!I186)," ",'M&amp;V (ORÇ)'!I186)</f>
        <v xml:space="preserve"> </v>
      </c>
      <c r="J192" s="485" t="str">
        <f>IF(ISBLANK('M&amp;V (ORÇ)'!J186)," ",'M&amp;V (ORÇ)'!J186)</f>
        <v xml:space="preserve"> </v>
      </c>
      <c r="K192" s="487">
        <f>'M&amp;V (ORÇ)'!K186</f>
        <v>0</v>
      </c>
      <c r="L192" s="486">
        <f>'M&amp;V (ORÇ)'!L186</f>
        <v>0</v>
      </c>
      <c r="M192" s="123">
        <f t="shared" si="10"/>
        <v>0</v>
      </c>
      <c r="N192" s="125">
        <f t="shared" si="11"/>
        <v>0</v>
      </c>
      <c r="O192" s="124"/>
      <c r="P192" s="124"/>
    </row>
    <row r="193" spans="2:16" x14ac:dyDescent="0.25">
      <c r="B193" s="122">
        <v>28</v>
      </c>
      <c r="C193" s="983" t="str">
        <f>IF(ISBLANK('M&amp;V (ORÇ)'!C187)," ",'M&amp;V (ORÇ)'!C187)</f>
        <v xml:space="preserve"> </v>
      </c>
      <c r="D193" s="983"/>
      <c r="E193" s="983"/>
      <c r="F193" s="983"/>
      <c r="G193" s="983"/>
      <c r="H193" s="984"/>
      <c r="I193" s="485" t="str">
        <f>IF(ISBLANK('M&amp;V (ORÇ)'!I187)," ",'M&amp;V (ORÇ)'!I187)</f>
        <v xml:space="preserve"> </v>
      </c>
      <c r="J193" s="485" t="str">
        <f>IF(ISBLANK('M&amp;V (ORÇ)'!J187)," ",'M&amp;V (ORÇ)'!J187)</f>
        <v xml:space="preserve"> </v>
      </c>
      <c r="K193" s="487">
        <f>'M&amp;V (ORÇ)'!K187</f>
        <v>0</v>
      </c>
      <c r="L193" s="486">
        <f>'M&amp;V (ORÇ)'!L187</f>
        <v>0</v>
      </c>
      <c r="M193" s="123">
        <f t="shared" si="10"/>
        <v>0</v>
      </c>
      <c r="N193" s="125">
        <f t="shared" si="11"/>
        <v>0</v>
      </c>
      <c r="O193" s="124"/>
      <c r="P193" s="124"/>
    </row>
    <row r="194" spans="2:16" x14ac:dyDescent="0.25">
      <c r="B194" s="122">
        <v>29</v>
      </c>
      <c r="C194" s="983" t="str">
        <f>IF(ISBLANK('M&amp;V (ORÇ)'!C188)," ",'M&amp;V (ORÇ)'!C188)</f>
        <v xml:space="preserve"> </v>
      </c>
      <c r="D194" s="983"/>
      <c r="E194" s="983"/>
      <c r="F194" s="983"/>
      <c r="G194" s="983"/>
      <c r="H194" s="984"/>
      <c r="I194" s="485" t="str">
        <f>IF(ISBLANK('M&amp;V (ORÇ)'!I188)," ",'M&amp;V (ORÇ)'!I188)</f>
        <v xml:space="preserve"> </v>
      </c>
      <c r="J194" s="485" t="str">
        <f>IF(ISBLANK('M&amp;V (ORÇ)'!J188)," ",'M&amp;V (ORÇ)'!J188)</f>
        <v xml:space="preserve"> </v>
      </c>
      <c r="K194" s="487">
        <f>'M&amp;V (ORÇ)'!K188</f>
        <v>0</v>
      </c>
      <c r="L194" s="486">
        <f>'M&amp;V (ORÇ)'!L188</f>
        <v>0</v>
      </c>
      <c r="M194" s="123">
        <f t="shared" si="10"/>
        <v>0</v>
      </c>
      <c r="N194" s="125">
        <f t="shared" si="11"/>
        <v>0</v>
      </c>
      <c r="O194" s="124"/>
      <c r="P194" s="124"/>
    </row>
    <row r="195" spans="2:16" x14ac:dyDescent="0.25">
      <c r="B195" s="122">
        <v>30</v>
      </c>
      <c r="C195" s="983" t="str">
        <f>IF(ISBLANK('M&amp;V (ORÇ)'!C189)," ",'M&amp;V (ORÇ)'!C189)</f>
        <v xml:space="preserve"> </v>
      </c>
      <c r="D195" s="983"/>
      <c r="E195" s="983"/>
      <c r="F195" s="983"/>
      <c r="G195" s="983"/>
      <c r="H195" s="984"/>
      <c r="I195" s="485" t="str">
        <f>IF(ISBLANK('M&amp;V (ORÇ)'!I189)," ",'M&amp;V (ORÇ)'!I189)</f>
        <v xml:space="preserve"> </v>
      </c>
      <c r="J195" s="485" t="str">
        <f>IF(ISBLANK('M&amp;V (ORÇ)'!J189)," ",'M&amp;V (ORÇ)'!J189)</f>
        <v xml:space="preserve"> </v>
      </c>
      <c r="K195" s="487">
        <f>'M&amp;V (ORÇ)'!K189</f>
        <v>0</v>
      </c>
      <c r="L195" s="486">
        <f>'M&amp;V (ORÇ)'!L189</f>
        <v>0</v>
      </c>
      <c r="M195" s="123">
        <f t="shared" si="10"/>
        <v>0</v>
      </c>
      <c r="N195" s="125">
        <f t="shared" si="11"/>
        <v>0</v>
      </c>
      <c r="O195" s="124"/>
      <c r="P195" s="124"/>
    </row>
    <row r="196" spans="2:16" x14ac:dyDescent="0.25">
      <c r="B196" s="122">
        <v>31</v>
      </c>
      <c r="C196" s="983" t="str">
        <f>IF(ISBLANK('M&amp;V (ORÇ)'!C190)," ",'M&amp;V (ORÇ)'!C190)</f>
        <v xml:space="preserve"> </v>
      </c>
      <c r="D196" s="983"/>
      <c r="E196" s="983"/>
      <c r="F196" s="983"/>
      <c r="G196" s="983"/>
      <c r="H196" s="984"/>
      <c r="I196" s="485" t="str">
        <f>IF(ISBLANK('M&amp;V (ORÇ)'!I190)," ",'M&amp;V (ORÇ)'!I190)</f>
        <v xml:space="preserve"> </v>
      </c>
      <c r="J196" s="485" t="str">
        <f>IF(ISBLANK('M&amp;V (ORÇ)'!J190)," ",'M&amp;V (ORÇ)'!J190)</f>
        <v xml:space="preserve"> </v>
      </c>
      <c r="K196" s="487">
        <f>'M&amp;V (ORÇ)'!K190</f>
        <v>0</v>
      </c>
      <c r="L196" s="486">
        <f>'M&amp;V (ORÇ)'!L190</f>
        <v>0</v>
      </c>
      <c r="M196" s="123">
        <f t="shared" si="10"/>
        <v>0</v>
      </c>
      <c r="N196" s="125">
        <f t="shared" si="11"/>
        <v>0</v>
      </c>
      <c r="O196" s="124"/>
      <c r="P196" s="124"/>
    </row>
    <row r="197" spans="2:16" x14ac:dyDescent="0.25">
      <c r="B197" s="122">
        <v>32</v>
      </c>
      <c r="C197" s="983" t="str">
        <f>IF(ISBLANK('M&amp;V (ORÇ)'!C191)," ",'M&amp;V (ORÇ)'!C191)</f>
        <v xml:space="preserve"> </v>
      </c>
      <c r="D197" s="983"/>
      <c r="E197" s="983"/>
      <c r="F197" s="983"/>
      <c r="G197" s="983"/>
      <c r="H197" s="984"/>
      <c r="I197" s="485" t="str">
        <f>IF(ISBLANK('M&amp;V (ORÇ)'!I191)," ",'M&amp;V (ORÇ)'!I191)</f>
        <v xml:space="preserve"> </v>
      </c>
      <c r="J197" s="485" t="str">
        <f>IF(ISBLANK('M&amp;V (ORÇ)'!J191)," ",'M&amp;V (ORÇ)'!J191)</f>
        <v xml:space="preserve"> </v>
      </c>
      <c r="K197" s="487">
        <f>'M&amp;V (ORÇ)'!K191</f>
        <v>0</v>
      </c>
      <c r="L197" s="486">
        <f>'M&amp;V (ORÇ)'!L191</f>
        <v>0</v>
      </c>
      <c r="M197" s="123">
        <f t="shared" si="10"/>
        <v>0</v>
      </c>
      <c r="N197" s="125">
        <f t="shared" si="11"/>
        <v>0</v>
      </c>
      <c r="O197" s="124"/>
      <c r="P197" s="124"/>
    </row>
    <row r="198" spans="2:16" x14ac:dyDescent="0.25">
      <c r="B198" s="122">
        <v>33</v>
      </c>
      <c r="C198" s="983" t="str">
        <f>IF(ISBLANK('M&amp;V (ORÇ)'!C192)," ",'M&amp;V (ORÇ)'!C192)</f>
        <v xml:space="preserve"> </v>
      </c>
      <c r="D198" s="983"/>
      <c r="E198" s="983"/>
      <c r="F198" s="983"/>
      <c r="G198" s="983"/>
      <c r="H198" s="984"/>
      <c r="I198" s="485" t="str">
        <f>IF(ISBLANK('M&amp;V (ORÇ)'!I192)," ",'M&amp;V (ORÇ)'!I192)</f>
        <v xml:space="preserve"> </v>
      </c>
      <c r="J198" s="485" t="str">
        <f>IF(ISBLANK('M&amp;V (ORÇ)'!J192)," ",'M&amp;V (ORÇ)'!J192)</f>
        <v xml:space="preserve"> </v>
      </c>
      <c r="K198" s="487">
        <f>'M&amp;V (ORÇ)'!K192</f>
        <v>0</v>
      </c>
      <c r="L198" s="486">
        <f>'M&amp;V (ORÇ)'!L192</f>
        <v>0</v>
      </c>
      <c r="M198" s="123">
        <f t="shared" si="10"/>
        <v>0</v>
      </c>
      <c r="N198" s="125">
        <f t="shared" ref="N198:N215" si="12">M198-O198-P198</f>
        <v>0</v>
      </c>
      <c r="O198" s="124"/>
      <c r="P198" s="124"/>
    </row>
    <row r="199" spans="2:16" x14ac:dyDescent="0.25">
      <c r="B199" s="122">
        <v>34</v>
      </c>
      <c r="C199" s="983" t="str">
        <f>IF(ISBLANK('M&amp;V (ORÇ)'!C193)," ",'M&amp;V (ORÇ)'!C193)</f>
        <v xml:space="preserve"> </v>
      </c>
      <c r="D199" s="983"/>
      <c r="E199" s="983"/>
      <c r="F199" s="983"/>
      <c r="G199" s="983"/>
      <c r="H199" s="984"/>
      <c r="I199" s="485" t="str">
        <f>IF(ISBLANK('M&amp;V (ORÇ)'!I193)," ",'M&amp;V (ORÇ)'!I193)</f>
        <v xml:space="preserve"> </v>
      </c>
      <c r="J199" s="485" t="str">
        <f>IF(ISBLANK('M&amp;V (ORÇ)'!J193)," ",'M&amp;V (ORÇ)'!J193)</f>
        <v xml:space="preserve"> </v>
      </c>
      <c r="K199" s="487">
        <f>'M&amp;V (ORÇ)'!K193</f>
        <v>0</v>
      </c>
      <c r="L199" s="486">
        <f>'M&amp;V (ORÇ)'!L193</f>
        <v>0</v>
      </c>
      <c r="M199" s="123">
        <f t="shared" si="10"/>
        <v>0</v>
      </c>
      <c r="N199" s="125">
        <f t="shared" si="12"/>
        <v>0</v>
      </c>
      <c r="O199" s="124"/>
      <c r="P199" s="124"/>
    </row>
    <row r="200" spans="2:16" x14ac:dyDescent="0.25">
      <c r="B200" s="122">
        <v>35</v>
      </c>
      <c r="C200" s="983" t="str">
        <f>IF(ISBLANK('M&amp;V (ORÇ)'!C194)," ",'M&amp;V (ORÇ)'!C194)</f>
        <v xml:space="preserve"> </v>
      </c>
      <c r="D200" s="983"/>
      <c r="E200" s="983"/>
      <c r="F200" s="983"/>
      <c r="G200" s="983"/>
      <c r="H200" s="984"/>
      <c r="I200" s="485" t="str">
        <f>IF(ISBLANK('M&amp;V (ORÇ)'!I194)," ",'M&amp;V (ORÇ)'!I194)</f>
        <v xml:space="preserve"> </v>
      </c>
      <c r="J200" s="485" t="str">
        <f>IF(ISBLANK('M&amp;V (ORÇ)'!J194)," ",'M&amp;V (ORÇ)'!J194)</f>
        <v xml:space="preserve"> </v>
      </c>
      <c r="K200" s="487">
        <f>'M&amp;V (ORÇ)'!K194</f>
        <v>0</v>
      </c>
      <c r="L200" s="486">
        <f>'M&amp;V (ORÇ)'!L194</f>
        <v>0</v>
      </c>
      <c r="M200" s="123">
        <f t="shared" si="10"/>
        <v>0</v>
      </c>
      <c r="N200" s="125">
        <f t="shared" si="12"/>
        <v>0</v>
      </c>
      <c r="O200" s="124"/>
      <c r="P200" s="124"/>
    </row>
    <row r="201" spans="2:16" x14ac:dyDescent="0.25">
      <c r="B201" s="122">
        <v>36</v>
      </c>
      <c r="C201" s="983" t="str">
        <f>IF(ISBLANK('M&amp;V (ORÇ)'!C195)," ",'M&amp;V (ORÇ)'!C195)</f>
        <v xml:space="preserve"> </v>
      </c>
      <c r="D201" s="983"/>
      <c r="E201" s="983"/>
      <c r="F201" s="983"/>
      <c r="G201" s="983"/>
      <c r="H201" s="984"/>
      <c r="I201" s="485" t="str">
        <f>IF(ISBLANK('M&amp;V (ORÇ)'!I195)," ",'M&amp;V (ORÇ)'!I195)</f>
        <v xml:space="preserve"> </v>
      </c>
      <c r="J201" s="485" t="str">
        <f>IF(ISBLANK('M&amp;V (ORÇ)'!J195)," ",'M&amp;V (ORÇ)'!J195)</f>
        <v xml:space="preserve"> </v>
      </c>
      <c r="K201" s="487">
        <f>'M&amp;V (ORÇ)'!K195</f>
        <v>0</v>
      </c>
      <c r="L201" s="486">
        <f>'M&amp;V (ORÇ)'!L195</f>
        <v>0</v>
      </c>
      <c r="M201" s="123">
        <f t="shared" si="10"/>
        <v>0</v>
      </c>
      <c r="N201" s="125">
        <f t="shared" si="12"/>
        <v>0</v>
      </c>
      <c r="O201" s="124"/>
      <c r="P201" s="124"/>
    </row>
    <row r="202" spans="2:16" x14ac:dyDescent="0.25">
      <c r="B202" s="122">
        <v>37</v>
      </c>
      <c r="C202" s="983" t="str">
        <f>IF(ISBLANK('M&amp;V (ORÇ)'!C196)," ",'M&amp;V (ORÇ)'!C196)</f>
        <v xml:space="preserve"> </v>
      </c>
      <c r="D202" s="983"/>
      <c r="E202" s="983"/>
      <c r="F202" s="983"/>
      <c r="G202" s="983"/>
      <c r="H202" s="984"/>
      <c r="I202" s="485" t="str">
        <f>IF(ISBLANK('M&amp;V (ORÇ)'!I196)," ",'M&amp;V (ORÇ)'!I196)</f>
        <v xml:space="preserve"> </v>
      </c>
      <c r="J202" s="485" t="str">
        <f>IF(ISBLANK('M&amp;V (ORÇ)'!J196)," ",'M&amp;V (ORÇ)'!J196)</f>
        <v xml:space="preserve"> </v>
      </c>
      <c r="K202" s="487">
        <f>'M&amp;V (ORÇ)'!K196</f>
        <v>0</v>
      </c>
      <c r="L202" s="486">
        <f>'M&amp;V (ORÇ)'!L196</f>
        <v>0</v>
      </c>
      <c r="M202" s="123">
        <f t="shared" si="10"/>
        <v>0</v>
      </c>
      <c r="N202" s="125">
        <f t="shared" si="12"/>
        <v>0</v>
      </c>
      <c r="O202" s="124"/>
      <c r="P202" s="124"/>
    </row>
    <row r="203" spans="2:16" x14ac:dyDescent="0.25">
      <c r="B203" s="122">
        <v>38</v>
      </c>
      <c r="C203" s="983" t="str">
        <f>IF(ISBLANK('M&amp;V (ORÇ)'!C197)," ",'M&amp;V (ORÇ)'!C197)</f>
        <v xml:space="preserve"> </v>
      </c>
      <c r="D203" s="983"/>
      <c r="E203" s="983"/>
      <c r="F203" s="983"/>
      <c r="G203" s="983"/>
      <c r="H203" s="984"/>
      <c r="I203" s="485" t="str">
        <f>IF(ISBLANK('M&amp;V (ORÇ)'!I197)," ",'M&amp;V (ORÇ)'!I197)</f>
        <v xml:space="preserve"> </v>
      </c>
      <c r="J203" s="485" t="str">
        <f>IF(ISBLANK('M&amp;V (ORÇ)'!J197)," ",'M&amp;V (ORÇ)'!J197)</f>
        <v xml:space="preserve"> </v>
      </c>
      <c r="K203" s="487">
        <f>'M&amp;V (ORÇ)'!K197</f>
        <v>0</v>
      </c>
      <c r="L203" s="486">
        <f>'M&amp;V (ORÇ)'!L197</f>
        <v>0</v>
      </c>
      <c r="M203" s="123">
        <f t="shared" si="10"/>
        <v>0</v>
      </c>
      <c r="N203" s="125">
        <f t="shared" si="12"/>
        <v>0</v>
      </c>
      <c r="O203" s="124"/>
      <c r="P203" s="124"/>
    </row>
    <row r="204" spans="2:16" x14ac:dyDescent="0.25">
      <c r="B204" s="122">
        <v>39</v>
      </c>
      <c r="C204" s="983" t="str">
        <f>IF(ISBLANK('M&amp;V (ORÇ)'!C198)," ",'M&amp;V (ORÇ)'!C198)</f>
        <v xml:space="preserve"> </v>
      </c>
      <c r="D204" s="983"/>
      <c r="E204" s="983"/>
      <c r="F204" s="983"/>
      <c r="G204" s="983"/>
      <c r="H204" s="984"/>
      <c r="I204" s="485" t="str">
        <f>IF(ISBLANK('M&amp;V (ORÇ)'!I198)," ",'M&amp;V (ORÇ)'!I198)</f>
        <v xml:space="preserve"> </v>
      </c>
      <c r="J204" s="485" t="str">
        <f>IF(ISBLANK('M&amp;V (ORÇ)'!J198)," ",'M&amp;V (ORÇ)'!J198)</f>
        <v xml:space="preserve"> </v>
      </c>
      <c r="K204" s="487">
        <f>'M&amp;V (ORÇ)'!K198</f>
        <v>0</v>
      </c>
      <c r="L204" s="486">
        <f>'M&amp;V (ORÇ)'!L198</f>
        <v>0</v>
      </c>
      <c r="M204" s="123">
        <f t="shared" si="10"/>
        <v>0</v>
      </c>
      <c r="N204" s="125">
        <f t="shared" si="12"/>
        <v>0</v>
      </c>
      <c r="O204" s="124"/>
      <c r="P204" s="124"/>
    </row>
    <row r="205" spans="2:16" x14ac:dyDescent="0.25">
      <c r="B205" s="122">
        <v>40</v>
      </c>
      <c r="C205" s="983" t="str">
        <f>IF(ISBLANK('M&amp;V (ORÇ)'!C199)," ",'M&amp;V (ORÇ)'!C199)</f>
        <v xml:space="preserve"> </v>
      </c>
      <c r="D205" s="983"/>
      <c r="E205" s="983"/>
      <c r="F205" s="983"/>
      <c r="G205" s="983"/>
      <c r="H205" s="984"/>
      <c r="I205" s="485" t="str">
        <f>IF(ISBLANK('M&amp;V (ORÇ)'!I199)," ",'M&amp;V (ORÇ)'!I199)</f>
        <v xml:space="preserve"> </v>
      </c>
      <c r="J205" s="485" t="str">
        <f>IF(ISBLANK('M&amp;V (ORÇ)'!J199)," ",'M&amp;V (ORÇ)'!J199)</f>
        <v xml:space="preserve"> </v>
      </c>
      <c r="K205" s="487">
        <f>'M&amp;V (ORÇ)'!K199</f>
        <v>0</v>
      </c>
      <c r="L205" s="486">
        <f>'M&amp;V (ORÇ)'!L199</f>
        <v>0</v>
      </c>
      <c r="M205" s="123">
        <f t="shared" si="10"/>
        <v>0</v>
      </c>
      <c r="N205" s="125">
        <f t="shared" si="12"/>
        <v>0</v>
      </c>
      <c r="O205" s="124"/>
      <c r="P205" s="124"/>
    </row>
    <row r="206" spans="2:16" x14ac:dyDescent="0.25">
      <c r="B206" s="122">
        <v>41</v>
      </c>
      <c r="C206" s="983" t="str">
        <f>IF(ISBLANK('M&amp;V (ORÇ)'!C200)," ",'M&amp;V (ORÇ)'!C200)</f>
        <v xml:space="preserve"> </v>
      </c>
      <c r="D206" s="983"/>
      <c r="E206" s="983"/>
      <c r="F206" s="983"/>
      <c r="G206" s="983"/>
      <c r="H206" s="984"/>
      <c r="I206" s="485" t="str">
        <f>IF(ISBLANK('M&amp;V (ORÇ)'!I200)," ",'M&amp;V (ORÇ)'!I200)</f>
        <v xml:space="preserve"> </v>
      </c>
      <c r="J206" s="485" t="str">
        <f>IF(ISBLANK('M&amp;V (ORÇ)'!J200)," ",'M&amp;V (ORÇ)'!J200)</f>
        <v xml:space="preserve"> </v>
      </c>
      <c r="K206" s="487">
        <f>'M&amp;V (ORÇ)'!K200</f>
        <v>0</v>
      </c>
      <c r="L206" s="486">
        <f>'M&amp;V (ORÇ)'!L200</f>
        <v>0</v>
      </c>
      <c r="M206" s="123">
        <f t="shared" si="10"/>
        <v>0</v>
      </c>
      <c r="N206" s="125">
        <f t="shared" si="12"/>
        <v>0</v>
      </c>
      <c r="O206" s="124"/>
      <c r="P206" s="124"/>
    </row>
    <row r="207" spans="2:16" x14ac:dyDescent="0.25">
      <c r="B207" s="122">
        <v>42</v>
      </c>
      <c r="C207" s="983" t="str">
        <f>IF(ISBLANK('M&amp;V (ORÇ)'!C201)," ",'M&amp;V (ORÇ)'!C201)</f>
        <v xml:space="preserve"> </v>
      </c>
      <c r="D207" s="983"/>
      <c r="E207" s="983"/>
      <c r="F207" s="983"/>
      <c r="G207" s="983"/>
      <c r="H207" s="984"/>
      <c r="I207" s="485" t="str">
        <f>IF(ISBLANK('M&amp;V (ORÇ)'!I201)," ",'M&amp;V (ORÇ)'!I201)</f>
        <v xml:space="preserve"> </v>
      </c>
      <c r="J207" s="485" t="str">
        <f>IF(ISBLANK('M&amp;V (ORÇ)'!J201)," ",'M&amp;V (ORÇ)'!J201)</f>
        <v xml:space="preserve"> </v>
      </c>
      <c r="K207" s="487">
        <f>'M&amp;V (ORÇ)'!K201</f>
        <v>0</v>
      </c>
      <c r="L207" s="486">
        <f>'M&amp;V (ORÇ)'!L201</f>
        <v>0</v>
      </c>
      <c r="M207" s="123">
        <f t="shared" si="10"/>
        <v>0</v>
      </c>
      <c r="N207" s="125">
        <f t="shared" si="12"/>
        <v>0</v>
      </c>
      <c r="O207" s="124"/>
      <c r="P207" s="124"/>
    </row>
    <row r="208" spans="2:16" x14ac:dyDescent="0.25">
      <c r="B208" s="122">
        <v>43</v>
      </c>
      <c r="C208" s="983" t="str">
        <f>IF(ISBLANK('M&amp;V (ORÇ)'!C202)," ",'M&amp;V (ORÇ)'!C202)</f>
        <v xml:space="preserve"> </v>
      </c>
      <c r="D208" s="983"/>
      <c r="E208" s="983"/>
      <c r="F208" s="983"/>
      <c r="G208" s="983"/>
      <c r="H208" s="984"/>
      <c r="I208" s="485" t="str">
        <f>IF(ISBLANK('M&amp;V (ORÇ)'!I202)," ",'M&amp;V (ORÇ)'!I202)</f>
        <v xml:space="preserve"> </v>
      </c>
      <c r="J208" s="485" t="str">
        <f>IF(ISBLANK('M&amp;V (ORÇ)'!J202)," ",'M&amp;V (ORÇ)'!J202)</f>
        <v xml:space="preserve"> </v>
      </c>
      <c r="K208" s="487">
        <f>'M&amp;V (ORÇ)'!K202</f>
        <v>0</v>
      </c>
      <c r="L208" s="486">
        <f>'M&amp;V (ORÇ)'!L202</f>
        <v>0</v>
      </c>
      <c r="M208" s="123">
        <f t="shared" si="10"/>
        <v>0</v>
      </c>
      <c r="N208" s="125">
        <f t="shared" si="12"/>
        <v>0</v>
      </c>
      <c r="O208" s="124"/>
      <c r="P208" s="124"/>
    </row>
    <row r="209" spans="2:16" x14ac:dyDescent="0.25">
      <c r="B209" s="122">
        <v>44</v>
      </c>
      <c r="C209" s="983" t="str">
        <f>IF(ISBLANK('M&amp;V (ORÇ)'!C203)," ",'M&amp;V (ORÇ)'!C203)</f>
        <v xml:space="preserve"> </v>
      </c>
      <c r="D209" s="983"/>
      <c r="E209" s="983"/>
      <c r="F209" s="983"/>
      <c r="G209" s="983"/>
      <c r="H209" s="984"/>
      <c r="I209" s="485" t="str">
        <f>IF(ISBLANK('M&amp;V (ORÇ)'!I203)," ",'M&amp;V (ORÇ)'!I203)</f>
        <v xml:space="preserve"> </v>
      </c>
      <c r="J209" s="485" t="str">
        <f>IF(ISBLANK('M&amp;V (ORÇ)'!J203)," ",'M&amp;V (ORÇ)'!J203)</f>
        <v xml:space="preserve"> </v>
      </c>
      <c r="K209" s="487">
        <f>'M&amp;V (ORÇ)'!K203</f>
        <v>0</v>
      </c>
      <c r="L209" s="486">
        <f>'M&amp;V (ORÇ)'!L203</f>
        <v>0</v>
      </c>
      <c r="M209" s="123">
        <f t="shared" si="10"/>
        <v>0</v>
      </c>
      <c r="N209" s="125">
        <f t="shared" si="12"/>
        <v>0</v>
      </c>
      <c r="O209" s="124"/>
      <c r="P209" s="124"/>
    </row>
    <row r="210" spans="2:16" x14ac:dyDescent="0.25">
      <c r="B210" s="122">
        <v>45</v>
      </c>
      <c r="C210" s="983" t="str">
        <f>IF(ISBLANK('M&amp;V (ORÇ)'!C204)," ",'M&amp;V (ORÇ)'!C204)</f>
        <v xml:space="preserve"> </v>
      </c>
      <c r="D210" s="983"/>
      <c r="E210" s="983"/>
      <c r="F210" s="983"/>
      <c r="G210" s="983"/>
      <c r="H210" s="984"/>
      <c r="I210" s="485" t="str">
        <f>IF(ISBLANK('M&amp;V (ORÇ)'!I204)," ",'M&amp;V (ORÇ)'!I204)</f>
        <v xml:space="preserve"> </v>
      </c>
      <c r="J210" s="485" t="str">
        <f>IF(ISBLANK('M&amp;V (ORÇ)'!J204)," ",'M&amp;V (ORÇ)'!J204)</f>
        <v xml:space="preserve"> </v>
      </c>
      <c r="K210" s="487">
        <f>'M&amp;V (ORÇ)'!K204</f>
        <v>0</v>
      </c>
      <c r="L210" s="486">
        <f>'M&amp;V (ORÇ)'!L204</f>
        <v>0</v>
      </c>
      <c r="M210" s="123">
        <f t="shared" si="10"/>
        <v>0</v>
      </c>
      <c r="N210" s="125">
        <f t="shared" si="12"/>
        <v>0</v>
      </c>
      <c r="O210" s="124"/>
      <c r="P210" s="124"/>
    </row>
    <row r="211" spans="2:16" x14ac:dyDescent="0.25">
      <c r="B211" s="122">
        <v>46</v>
      </c>
      <c r="C211" s="983" t="str">
        <f>IF(ISBLANK('M&amp;V (ORÇ)'!C205)," ",'M&amp;V (ORÇ)'!C205)</f>
        <v xml:space="preserve"> </v>
      </c>
      <c r="D211" s="983"/>
      <c r="E211" s="983"/>
      <c r="F211" s="983"/>
      <c r="G211" s="983"/>
      <c r="H211" s="984"/>
      <c r="I211" s="485" t="str">
        <f>IF(ISBLANK('M&amp;V (ORÇ)'!I205)," ",'M&amp;V (ORÇ)'!I205)</f>
        <v xml:space="preserve"> </v>
      </c>
      <c r="J211" s="485" t="str">
        <f>IF(ISBLANK('M&amp;V (ORÇ)'!J205)," ",'M&amp;V (ORÇ)'!J205)</f>
        <v xml:space="preserve"> </v>
      </c>
      <c r="K211" s="487">
        <f>'M&amp;V (ORÇ)'!K205</f>
        <v>0</v>
      </c>
      <c r="L211" s="486">
        <f>'M&amp;V (ORÇ)'!L205</f>
        <v>0</v>
      </c>
      <c r="M211" s="123">
        <f t="shared" si="10"/>
        <v>0</v>
      </c>
      <c r="N211" s="125">
        <f t="shared" si="12"/>
        <v>0</v>
      </c>
      <c r="O211" s="124"/>
      <c r="P211" s="124"/>
    </row>
    <row r="212" spans="2:16" x14ac:dyDescent="0.25">
      <c r="B212" s="122">
        <v>47</v>
      </c>
      <c r="C212" s="983" t="str">
        <f>IF(ISBLANK('M&amp;V (ORÇ)'!C206)," ",'M&amp;V (ORÇ)'!C206)</f>
        <v xml:space="preserve"> </v>
      </c>
      <c r="D212" s="983"/>
      <c r="E212" s="983"/>
      <c r="F212" s="983"/>
      <c r="G212" s="983"/>
      <c r="H212" s="984"/>
      <c r="I212" s="485" t="str">
        <f>IF(ISBLANK('M&amp;V (ORÇ)'!I206)," ",'M&amp;V (ORÇ)'!I206)</f>
        <v xml:space="preserve"> </v>
      </c>
      <c r="J212" s="485" t="str">
        <f>IF(ISBLANK('M&amp;V (ORÇ)'!J206)," ",'M&amp;V (ORÇ)'!J206)</f>
        <v xml:space="preserve"> </v>
      </c>
      <c r="K212" s="487">
        <f>'M&amp;V (ORÇ)'!K206</f>
        <v>0</v>
      </c>
      <c r="L212" s="486">
        <f>'M&amp;V (ORÇ)'!L206</f>
        <v>0</v>
      </c>
      <c r="M212" s="123">
        <f t="shared" si="10"/>
        <v>0</v>
      </c>
      <c r="N212" s="125">
        <f t="shared" si="12"/>
        <v>0</v>
      </c>
      <c r="O212" s="124"/>
      <c r="P212" s="124"/>
    </row>
    <row r="213" spans="2:16" x14ac:dyDescent="0.25">
      <c r="B213" s="122">
        <v>48</v>
      </c>
      <c r="C213" s="983" t="str">
        <f>IF(ISBLANK('M&amp;V (ORÇ)'!C207)," ",'M&amp;V (ORÇ)'!C207)</f>
        <v xml:space="preserve"> </v>
      </c>
      <c r="D213" s="983"/>
      <c r="E213" s="983"/>
      <c r="F213" s="983"/>
      <c r="G213" s="983"/>
      <c r="H213" s="984"/>
      <c r="I213" s="485" t="str">
        <f>IF(ISBLANK('M&amp;V (ORÇ)'!I207)," ",'M&amp;V (ORÇ)'!I207)</f>
        <v xml:space="preserve"> </v>
      </c>
      <c r="J213" s="485" t="str">
        <f>IF(ISBLANK('M&amp;V (ORÇ)'!J207)," ",'M&amp;V (ORÇ)'!J207)</f>
        <v xml:space="preserve"> </v>
      </c>
      <c r="K213" s="487">
        <f>'M&amp;V (ORÇ)'!K207</f>
        <v>0</v>
      </c>
      <c r="L213" s="486">
        <f>'M&amp;V (ORÇ)'!L207</f>
        <v>0</v>
      </c>
      <c r="M213" s="123">
        <f t="shared" si="10"/>
        <v>0</v>
      </c>
      <c r="N213" s="125">
        <f t="shared" si="12"/>
        <v>0</v>
      </c>
      <c r="O213" s="124"/>
      <c r="P213" s="124"/>
    </row>
    <row r="214" spans="2:16" x14ac:dyDescent="0.25">
      <c r="B214" s="122">
        <v>49</v>
      </c>
      <c r="C214" s="983" t="str">
        <f>IF(ISBLANK('M&amp;V (ORÇ)'!C208)," ",'M&amp;V (ORÇ)'!C208)</f>
        <v xml:space="preserve"> </v>
      </c>
      <c r="D214" s="983"/>
      <c r="E214" s="983"/>
      <c r="F214" s="983"/>
      <c r="G214" s="983"/>
      <c r="H214" s="984"/>
      <c r="I214" s="485" t="str">
        <f>IF(ISBLANK('M&amp;V (ORÇ)'!I208)," ",'M&amp;V (ORÇ)'!I208)</f>
        <v xml:space="preserve"> </v>
      </c>
      <c r="J214" s="485" t="str">
        <f>IF(ISBLANK('M&amp;V (ORÇ)'!J208)," ",'M&amp;V (ORÇ)'!J208)</f>
        <v xml:space="preserve"> </v>
      </c>
      <c r="K214" s="487">
        <f>'M&amp;V (ORÇ)'!K208</f>
        <v>0</v>
      </c>
      <c r="L214" s="486">
        <f>'M&amp;V (ORÇ)'!L208</f>
        <v>0</v>
      </c>
      <c r="M214" s="123">
        <f t="shared" si="10"/>
        <v>0</v>
      </c>
      <c r="N214" s="125">
        <f t="shared" si="12"/>
        <v>0</v>
      </c>
      <c r="O214" s="124"/>
      <c r="P214" s="124"/>
    </row>
    <row r="215" spans="2:16" x14ac:dyDescent="0.25">
      <c r="B215" s="122">
        <v>50</v>
      </c>
      <c r="C215" s="983" t="str">
        <f>IF(ISBLANK('M&amp;V (ORÇ)'!C209)," ",'M&amp;V (ORÇ)'!C209)</f>
        <v xml:space="preserve"> </v>
      </c>
      <c r="D215" s="983"/>
      <c r="E215" s="983"/>
      <c r="F215" s="983"/>
      <c r="G215" s="983"/>
      <c r="H215" s="984"/>
      <c r="I215" s="485" t="str">
        <f>IF(ISBLANK('M&amp;V (ORÇ)'!I209)," ",'M&amp;V (ORÇ)'!I209)</f>
        <v xml:space="preserve"> </v>
      </c>
      <c r="J215" s="485" t="str">
        <f>IF(ISBLANK('M&amp;V (ORÇ)'!J209)," ",'M&amp;V (ORÇ)'!J209)</f>
        <v xml:space="preserve"> </v>
      </c>
      <c r="K215" s="487">
        <f>'M&amp;V (ORÇ)'!K209</f>
        <v>0</v>
      </c>
      <c r="L215" s="486">
        <f>'M&amp;V (ORÇ)'!L209</f>
        <v>0</v>
      </c>
      <c r="M215" s="123">
        <f t="shared" si="10"/>
        <v>0</v>
      </c>
      <c r="N215" s="125">
        <f t="shared" si="12"/>
        <v>0</v>
      </c>
      <c r="O215" s="124"/>
      <c r="P215" s="124"/>
    </row>
    <row r="216" spans="2:16" x14ac:dyDescent="0.25">
      <c r="B216" s="126"/>
      <c r="C216" s="985" t="s">
        <v>684</v>
      </c>
      <c r="D216" s="985"/>
      <c r="E216" s="985"/>
      <c r="F216" s="985"/>
      <c r="G216" s="985"/>
      <c r="H216" s="985"/>
      <c r="I216" s="985"/>
      <c r="J216" s="985"/>
      <c r="K216" s="985"/>
      <c r="L216" s="986"/>
      <c r="M216" s="127">
        <f>SUM(M166:M215)</f>
        <v>0</v>
      </c>
      <c r="N216" s="127">
        <f>SUM(N166:N215)</f>
        <v>0</v>
      </c>
      <c r="O216" s="127">
        <f>SUM(O166:O215)</f>
        <v>0</v>
      </c>
      <c r="P216" s="127">
        <f>SUM(P166:P215)</f>
        <v>0</v>
      </c>
    </row>
    <row r="217" spans="2:16" x14ac:dyDescent="0.25">
      <c r="B217" s="1004" t="s">
        <v>242</v>
      </c>
      <c r="C217" s="1005"/>
      <c r="D217" s="1005"/>
      <c r="E217" s="1005"/>
      <c r="F217" s="1005"/>
      <c r="G217" s="1005"/>
      <c r="H217" s="1005"/>
      <c r="I217" s="1005"/>
      <c r="J217" s="1005"/>
      <c r="K217" s="1005"/>
      <c r="L217" s="1005"/>
      <c r="M217" s="1005"/>
      <c r="N217" s="1005"/>
      <c r="O217" s="1005" t="str">
        <f>B217</f>
        <v>PERÍODO PÓS-RETROFIT</v>
      </c>
      <c r="P217" s="1006"/>
    </row>
    <row r="218" spans="2:16" x14ac:dyDescent="0.25">
      <c r="B218" s="969" t="s">
        <v>234</v>
      </c>
      <c r="C218" s="970"/>
      <c r="D218" s="970"/>
      <c r="E218" s="970"/>
      <c r="F218" s="970"/>
      <c r="G218" s="970"/>
      <c r="H218" s="971"/>
      <c r="I218" s="119" t="s">
        <v>235</v>
      </c>
      <c r="J218" s="120" t="s">
        <v>236</v>
      </c>
      <c r="K218" s="120" t="s">
        <v>237</v>
      </c>
      <c r="L218" s="120" t="s">
        <v>238</v>
      </c>
      <c r="M218" s="120" t="s">
        <v>0</v>
      </c>
      <c r="N218" s="309" t="s">
        <v>795</v>
      </c>
      <c r="O218" s="309" t="s">
        <v>239</v>
      </c>
      <c r="P218" s="310" t="s">
        <v>240</v>
      </c>
    </row>
    <row r="219" spans="2:16" x14ac:dyDescent="0.25">
      <c r="B219" s="122">
        <v>1</v>
      </c>
      <c r="C219" s="983" t="str">
        <f>IF(ISBLANK('M&amp;V (ORÇ)'!C212)," ",'M&amp;V (ORÇ)'!C212)</f>
        <v xml:space="preserve"> </v>
      </c>
      <c r="D219" s="983"/>
      <c r="E219" s="983"/>
      <c r="F219" s="983"/>
      <c r="G219" s="983"/>
      <c r="H219" s="984"/>
      <c r="I219" s="485" t="str">
        <f>IF(ISBLANK('M&amp;V (ORÇ)'!I212)," ",'M&amp;V (ORÇ)'!I212)</f>
        <v xml:space="preserve"> </v>
      </c>
      <c r="J219" s="485" t="str">
        <f>IF(ISBLANK('M&amp;V (ORÇ)'!J212)," ",'M&amp;V (ORÇ)'!J212)</f>
        <v xml:space="preserve"> </v>
      </c>
      <c r="K219" s="487">
        <f>'M&amp;V (ORÇ)'!K212</f>
        <v>0</v>
      </c>
      <c r="L219" s="486">
        <f>'M&amp;V (ORÇ)'!L212</f>
        <v>0</v>
      </c>
      <c r="M219" s="123">
        <f t="shared" ref="M219:M268" si="13">IF(J219="",0,K219*L219)</f>
        <v>0</v>
      </c>
      <c r="N219" s="125">
        <f t="shared" ref="N219:N250" si="14">M219-O219-P219</f>
        <v>0</v>
      </c>
      <c r="O219" s="124"/>
      <c r="P219" s="124"/>
    </row>
    <row r="220" spans="2:16" x14ac:dyDescent="0.25">
      <c r="B220" s="122">
        <v>2</v>
      </c>
      <c r="C220" s="983" t="str">
        <f>IF(ISBLANK('M&amp;V (ORÇ)'!C213)," ",'M&amp;V (ORÇ)'!C213)</f>
        <v xml:space="preserve"> </v>
      </c>
      <c r="D220" s="983"/>
      <c r="E220" s="983"/>
      <c r="F220" s="983"/>
      <c r="G220" s="983"/>
      <c r="H220" s="984"/>
      <c r="I220" s="485" t="str">
        <f>IF(ISBLANK('M&amp;V (ORÇ)'!I213)," ",'M&amp;V (ORÇ)'!I213)</f>
        <v xml:space="preserve"> </v>
      </c>
      <c r="J220" s="485" t="str">
        <f>IF(ISBLANK('M&amp;V (ORÇ)'!J213)," ",'M&amp;V (ORÇ)'!J213)</f>
        <v xml:space="preserve"> </v>
      </c>
      <c r="K220" s="487">
        <f>'M&amp;V (ORÇ)'!K213</f>
        <v>0</v>
      </c>
      <c r="L220" s="486">
        <f>'M&amp;V (ORÇ)'!L213</f>
        <v>0</v>
      </c>
      <c r="M220" s="123">
        <f t="shared" si="13"/>
        <v>0</v>
      </c>
      <c r="N220" s="125">
        <f t="shared" si="14"/>
        <v>0</v>
      </c>
      <c r="O220" s="124"/>
      <c r="P220" s="124"/>
    </row>
    <row r="221" spans="2:16" x14ac:dyDescent="0.25">
      <c r="B221" s="122">
        <v>3</v>
      </c>
      <c r="C221" s="983" t="str">
        <f>IF(ISBLANK('M&amp;V (ORÇ)'!C214)," ",'M&amp;V (ORÇ)'!C214)</f>
        <v xml:space="preserve"> </v>
      </c>
      <c r="D221" s="983"/>
      <c r="E221" s="983"/>
      <c r="F221" s="983"/>
      <c r="G221" s="983"/>
      <c r="H221" s="984"/>
      <c r="I221" s="485" t="str">
        <f>IF(ISBLANK('M&amp;V (ORÇ)'!I214)," ",'M&amp;V (ORÇ)'!I214)</f>
        <v xml:space="preserve"> </v>
      </c>
      <c r="J221" s="485" t="str">
        <f>IF(ISBLANK('M&amp;V (ORÇ)'!J214)," ",'M&amp;V (ORÇ)'!J214)</f>
        <v xml:space="preserve"> </v>
      </c>
      <c r="K221" s="487">
        <f>'M&amp;V (ORÇ)'!K214</f>
        <v>0</v>
      </c>
      <c r="L221" s="486">
        <f>'M&amp;V (ORÇ)'!L214</f>
        <v>0</v>
      </c>
      <c r="M221" s="123">
        <f t="shared" si="13"/>
        <v>0</v>
      </c>
      <c r="N221" s="125">
        <f t="shared" si="14"/>
        <v>0</v>
      </c>
      <c r="O221" s="124"/>
      <c r="P221" s="124"/>
    </row>
    <row r="222" spans="2:16" x14ac:dyDescent="0.25">
      <c r="B222" s="122">
        <v>4</v>
      </c>
      <c r="C222" s="983" t="str">
        <f>IF(ISBLANK('M&amp;V (ORÇ)'!C215)," ",'M&amp;V (ORÇ)'!C215)</f>
        <v xml:space="preserve"> </v>
      </c>
      <c r="D222" s="983"/>
      <c r="E222" s="983"/>
      <c r="F222" s="983"/>
      <c r="G222" s="983"/>
      <c r="H222" s="984"/>
      <c r="I222" s="485" t="str">
        <f>IF(ISBLANK('M&amp;V (ORÇ)'!I215)," ",'M&amp;V (ORÇ)'!I215)</f>
        <v xml:space="preserve"> </v>
      </c>
      <c r="J222" s="485" t="str">
        <f>IF(ISBLANK('M&amp;V (ORÇ)'!J215)," ",'M&amp;V (ORÇ)'!J215)</f>
        <v xml:space="preserve"> </v>
      </c>
      <c r="K222" s="487">
        <f>'M&amp;V (ORÇ)'!K215</f>
        <v>0</v>
      </c>
      <c r="L222" s="486">
        <f>'M&amp;V (ORÇ)'!L215</f>
        <v>0</v>
      </c>
      <c r="M222" s="123">
        <f t="shared" si="13"/>
        <v>0</v>
      </c>
      <c r="N222" s="125">
        <f t="shared" si="14"/>
        <v>0</v>
      </c>
      <c r="O222" s="124"/>
      <c r="P222" s="124"/>
    </row>
    <row r="223" spans="2:16" x14ac:dyDescent="0.25">
      <c r="B223" s="122">
        <v>5</v>
      </c>
      <c r="C223" s="983" t="str">
        <f>IF(ISBLANK('M&amp;V (ORÇ)'!C216)," ",'M&amp;V (ORÇ)'!C216)</f>
        <v xml:space="preserve"> </v>
      </c>
      <c r="D223" s="983"/>
      <c r="E223" s="983"/>
      <c r="F223" s="983"/>
      <c r="G223" s="983"/>
      <c r="H223" s="984"/>
      <c r="I223" s="485" t="str">
        <f>IF(ISBLANK('M&amp;V (ORÇ)'!I216)," ",'M&amp;V (ORÇ)'!I216)</f>
        <v xml:space="preserve"> </v>
      </c>
      <c r="J223" s="485" t="str">
        <f>IF(ISBLANK('M&amp;V (ORÇ)'!J216)," ",'M&amp;V (ORÇ)'!J216)</f>
        <v xml:space="preserve"> </v>
      </c>
      <c r="K223" s="487">
        <f>'M&amp;V (ORÇ)'!K216</f>
        <v>0</v>
      </c>
      <c r="L223" s="486">
        <f>'M&amp;V (ORÇ)'!L216</f>
        <v>0</v>
      </c>
      <c r="M223" s="123">
        <f t="shared" si="13"/>
        <v>0</v>
      </c>
      <c r="N223" s="125">
        <f t="shared" si="14"/>
        <v>0</v>
      </c>
      <c r="O223" s="124"/>
      <c r="P223" s="124"/>
    </row>
    <row r="224" spans="2:16" x14ac:dyDescent="0.25">
      <c r="B224" s="122">
        <v>6</v>
      </c>
      <c r="C224" s="983" t="str">
        <f>IF(ISBLANK('M&amp;V (ORÇ)'!C217)," ",'M&amp;V (ORÇ)'!C217)</f>
        <v xml:space="preserve"> </v>
      </c>
      <c r="D224" s="983"/>
      <c r="E224" s="983"/>
      <c r="F224" s="983"/>
      <c r="G224" s="983"/>
      <c r="H224" s="984"/>
      <c r="I224" s="485" t="str">
        <f>IF(ISBLANK('M&amp;V (ORÇ)'!I217)," ",'M&amp;V (ORÇ)'!I217)</f>
        <v xml:space="preserve"> </v>
      </c>
      <c r="J224" s="485" t="str">
        <f>IF(ISBLANK('M&amp;V (ORÇ)'!J217)," ",'M&amp;V (ORÇ)'!J217)</f>
        <v xml:space="preserve"> </v>
      </c>
      <c r="K224" s="487">
        <f>'M&amp;V (ORÇ)'!K217</f>
        <v>0</v>
      </c>
      <c r="L224" s="486">
        <f>'M&amp;V (ORÇ)'!L217</f>
        <v>0</v>
      </c>
      <c r="M224" s="123">
        <f t="shared" si="13"/>
        <v>0</v>
      </c>
      <c r="N224" s="125">
        <f t="shared" si="14"/>
        <v>0</v>
      </c>
      <c r="O224" s="124"/>
      <c r="P224" s="124"/>
    </row>
    <row r="225" spans="2:16" x14ac:dyDescent="0.25">
      <c r="B225" s="122">
        <v>7</v>
      </c>
      <c r="C225" s="983" t="str">
        <f>IF(ISBLANK('M&amp;V (ORÇ)'!C218)," ",'M&amp;V (ORÇ)'!C218)</f>
        <v xml:space="preserve"> </v>
      </c>
      <c r="D225" s="983"/>
      <c r="E225" s="983"/>
      <c r="F225" s="983"/>
      <c r="G225" s="983"/>
      <c r="H225" s="984"/>
      <c r="I225" s="485" t="str">
        <f>IF(ISBLANK('M&amp;V (ORÇ)'!I218)," ",'M&amp;V (ORÇ)'!I218)</f>
        <v xml:space="preserve"> </v>
      </c>
      <c r="J225" s="485" t="str">
        <f>IF(ISBLANK('M&amp;V (ORÇ)'!J218)," ",'M&amp;V (ORÇ)'!J218)</f>
        <v xml:space="preserve"> </v>
      </c>
      <c r="K225" s="487">
        <f>'M&amp;V (ORÇ)'!K218</f>
        <v>0</v>
      </c>
      <c r="L225" s="486">
        <f>'M&amp;V (ORÇ)'!L218</f>
        <v>0</v>
      </c>
      <c r="M225" s="123">
        <f t="shared" si="13"/>
        <v>0</v>
      </c>
      <c r="N225" s="125">
        <f t="shared" si="14"/>
        <v>0</v>
      </c>
      <c r="O225" s="124"/>
      <c r="P225" s="124"/>
    </row>
    <row r="226" spans="2:16" x14ac:dyDescent="0.25">
      <c r="B226" s="122">
        <v>8</v>
      </c>
      <c r="C226" s="983" t="str">
        <f>IF(ISBLANK('M&amp;V (ORÇ)'!C219)," ",'M&amp;V (ORÇ)'!C219)</f>
        <v xml:space="preserve"> </v>
      </c>
      <c r="D226" s="983"/>
      <c r="E226" s="983"/>
      <c r="F226" s="983"/>
      <c r="G226" s="983"/>
      <c r="H226" s="984"/>
      <c r="I226" s="485" t="str">
        <f>IF(ISBLANK('M&amp;V (ORÇ)'!I219)," ",'M&amp;V (ORÇ)'!I219)</f>
        <v xml:space="preserve"> </v>
      </c>
      <c r="J226" s="485" t="str">
        <f>IF(ISBLANK('M&amp;V (ORÇ)'!J219)," ",'M&amp;V (ORÇ)'!J219)</f>
        <v xml:space="preserve"> </v>
      </c>
      <c r="K226" s="487">
        <f>'M&amp;V (ORÇ)'!K219</f>
        <v>0</v>
      </c>
      <c r="L226" s="486">
        <f>'M&amp;V (ORÇ)'!L219</f>
        <v>0</v>
      </c>
      <c r="M226" s="123">
        <f t="shared" si="13"/>
        <v>0</v>
      </c>
      <c r="N226" s="125">
        <f t="shared" si="14"/>
        <v>0</v>
      </c>
      <c r="O226" s="124"/>
      <c r="P226" s="124"/>
    </row>
    <row r="227" spans="2:16" x14ac:dyDescent="0.25">
      <c r="B227" s="122">
        <v>9</v>
      </c>
      <c r="C227" s="983" t="str">
        <f>IF(ISBLANK('M&amp;V (ORÇ)'!C220)," ",'M&amp;V (ORÇ)'!C220)</f>
        <v xml:space="preserve"> </v>
      </c>
      <c r="D227" s="983"/>
      <c r="E227" s="983"/>
      <c r="F227" s="983"/>
      <c r="G227" s="983"/>
      <c r="H227" s="984"/>
      <c r="I227" s="485" t="str">
        <f>IF(ISBLANK('M&amp;V (ORÇ)'!I220)," ",'M&amp;V (ORÇ)'!I220)</f>
        <v xml:space="preserve"> </v>
      </c>
      <c r="J227" s="485" t="str">
        <f>IF(ISBLANK('M&amp;V (ORÇ)'!J220)," ",'M&amp;V (ORÇ)'!J220)</f>
        <v xml:space="preserve"> </v>
      </c>
      <c r="K227" s="487">
        <f>'M&amp;V (ORÇ)'!K220</f>
        <v>0</v>
      </c>
      <c r="L227" s="486">
        <f>'M&amp;V (ORÇ)'!L220</f>
        <v>0</v>
      </c>
      <c r="M227" s="123">
        <f t="shared" si="13"/>
        <v>0</v>
      </c>
      <c r="N227" s="125">
        <f t="shared" si="14"/>
        <v>0</v>
      </c>
      <c r="O227" s="124"/>
      <c r="P227" s="124"/>
    </row>
    <row r="228" spans="2:16" x14ac:dyDescent="0.25">
      <c r="B228" s="122">
        <v>10</v>
      </c>
      <c r="C228" s="983" t="str">
        <f>IF(ISBLANK('M&amp;V (ORÇ)'!C221)," ",'M&amp;V (ORÇ)'!C221)</f>
        <v xml:space="preserve"> </v>
      </c>
      <c r="D228" s="983"/>
      <c r="E228" s="983"/>
      <c r="F228" s="983"/>
      <c r="G228" s="983"/>
      <c r="H228" s="984"/>
      <c r="I228" s="485" t="str">
        <f>IF(ISBLANK('M&amp;V (ORÇ)'!I221)," ",'M&amp;V (ORÇ)'!I221)</f>
        <v xml:space="preserve"> </v>
      </c>
      <c r="J228" s="485" t="str">
        <f>IF(ISBLANK('M&amp;V (ORÇ)'!J221)," ",'M&amp;V (ORÇ)'!J221)</f>
        <v xml:space="preserve"> </v>
      </c>
      <c r="K228" s="487">
        <f>'M&amp;V (ORÇ)'!K221</f>
        <v>0</v>
      </c>
      <c r="L228" s="486">
        <f>'M&amp;V (ORÇ)'!L221</f>
        <v>0</v>
      </c>
      <c r="M228" s="123">
        <f t="shared" si="13"/>
        <v>0</v>
      </c>
      <c r="N228" s="125">
        <f t="shared" si="14"/>
        <v>0</v>
      </c>
      <c r="O228" s="124"/>
      <c r="P228" s="124"/>
    </row>
    <row r="229" spans="2:16" x14ac:dyDescent="0.25">
      <c r="B229" s="122">
        <v>11</v>
      </c>
      <c r="C229" s="983" t="str">
        <f>IF(ISBLANK('M&amp;V (ORÇ)'!C222)," ",'M&amp;V (ORÇ)'!C222)</f>
        <v xml:space="preserve"> </v>
      </c>
      <c r="D229" s="983"/>
      <c r="E229" s="983"/>
      <c r="F229" s="983"/>
      <c r="G229" s="983"/>
      <c r="H229" s="984"/>
      <c r="I229" s="485" t="str">
        <f>IF(ISBLANK('M&amp;V (ORÇ)'!I222)," ",'M&amp;V (ORÇ)'!I222)</f>
        <v xml:space="preserve"> </v>
      </c>
      <c r="J229" s="485" t="str">
        <f>IF(ISBLANK('M&amp;V (ORÇ)'!J222)," ",'M&amp;V (ORÇ)'!J222)</f>
        <v xml:space="preserve"> </v>
      </c>
      <c r="K229" s="487">
        <f>'M&amp;V (ORÇ)'!K222</f>
        <v>0</v>
      </c>
      <c r="L229" s="486">
        <f>'M&amp;V (ORÇ)'!L222</f>
        <v>0</v>
      </c>
      <c r="M229" s="123">
        <f t="shared" si="13"/>
        <v>0</v>
      </c>
      <c r="N229" s="125">
        <f t="shared" si="14"/>
        <v>0</v>
      </c>
      <c r="O229" s="124"/>
      <c r="P229" s="124"/>
    </row>
    <row r="230" spans="2:16" x14ac:dyDescent="0.25">
      <c r="B230" s="122">
        <v>12</v>
      </c>
      <c r="C230" s="983" t="str">
        <f>IF(ISBLANK('M&amp;V (ORÇ)'!C223)," ",'M&amp;V (ORÇ)'!C223)</f>
        <v xml:space="preserve"> </v>
      </c>
      <c r="D230" s="983"/>
      <c r="E230" s="983"/>
      <c r="F230" s="983"/>
      <c r="G230" s="983"/>
      <c r="H230" s="984"/>
      <c r="I230" s="485" t="str">
        <f>IF(ISBLANK('M&amp;V (ORÇ)'!I223)," ",'M&amp;V (ORÇ)'!I223)</f>
        <v xml:space="preserve"> </v>
      </c>
      <c r="J230" s="485" t="str">
        <f>IF(ISBLANK('M&amp;V (ORÇ)'!J223)," ",'M&amp;V (ORÇ)'!J223)</f>
        <v xml:space="preserve"> </v>
      </c>
      <c r="K230" s="487">
        <f>'M&amp;V (ORÇ)'!K223</f>
        <v>0</v>
      </c>
      <c r="L230" s="486">
        <f>'M&amp;V (ORÇ)'!L223</f>
        <v>0</v>
      </c>
      <c r="M230" s="123">
        <f t="shared" si="13"/>
        <v>0</v>
      </c>
      <c r="N230" s="125">
        <f t="shared" si="14"/>
        <v>0</v>
      </c>
      <c r="O230" s="124"/>
      <c r="P230" s="124"/>
    </row>
    <row r="231" spans="2:16" x14ac:dyDescent="0.25">
      <c r="B231" s="122">
        <v>13</v>
      </c>
      <c r="C231" s="983" t="str">
        <f>IF(ISBLANK('M&amp;V (ORÇ)'!C224)," ",'M&amp;V (ORÇ)'!C224)</f>
        <v xml:space="preserve"> </v>
      </c>
      <c r="D231" s="983"/>
      <c r="E231" s="983"/>
      <c r="F231" s="983"/>
      <c r="G231" s="983"/>
      <c r="H231" s="984"/>
      <c r="I231" s="485" t="str">
        <f>IF(ISBLANK('M&amp;V (ORÇ)'!I224)," ",'M&amp;V (ORÇ)'!I224)</f>
        <v xml:space="preserve"> </v>
      </c>
      <c r="J231" s="485" t="str">
        <f>IF(ISBLANK('M&amp;V (ORÇ)'!J224)," ",'M&amp;V (ORÇ)'!J224)</f>
        <v xml:space="preserve"> </v>
      </c>
      <c r="K231" s="487">
        <f>'M&amp;V (ORÇ)'!K224</f>
        <v>0</v>
      </c>
      <c r="L231" s="486">
        <f>'M&amp;V (ORÇ)'!L224</f>
        <v>0</v>
      </c>
      <c r="M231" s="123">
        <f t="shared" si="13"/>
        <v>0</v>
      </c>
      <c r="N231" s="125">
        <f t="shared" si="14"/>
        <v>0</v>
      </c>
      <c r="O231" s="124"/>
      <c r="P231" s="124"/>
    </row>
    <row r="232" spans="2:16" x14ac:dyDescent="0.25">
      <c r="B232" s="122">
        <v>14</v>
      </c>
      <c r="C232" s="983" t="str">
        <f>IF(ISBLANK('M&amp;V (ORÇ)'!C225)," ",'M&amp;V (ORÇ)'!C225)</f>
        <v xml:space="preserve"> </v>
      </c>
      <c r="D232" s="983"/>
      <c r="E232" s="983"/>
      <c r="F232" s="983"/>
      <c r="G232" s="983"/>
      <c r="H232" s="984"/>
      <c r="I232" s="485" t="str">
        <f>IF(ISBLANK('M&amp;V (ORÇ)'!I225)," ",'M&amp;V (ORÇ)'!I225)</f>
        <v xml:space="preserve"> </v>
      </c>
      <c r="J232" s="485" t="str">
        <f>IF(ISBLANK('M&amp;V (ORÇ)'!J225)," ",'M&amp;V (ORÇ)'!J225)</f>
        <v xml:space="preserve"> </v>
      </c>
      <c r="K232" s="487">
        <f>'M&amp;V (ORÇ)'!K225</f>
        <v>0</v>
      </c>
      <c r="L232" s="486">
        <f>'M&amp;V (ORÇ)'!L225</f>
        <v>0</v>
      </c>
      <c r="M232" s="123">
        <f t="shared" si="13"/>
        <v>0</v>
      </c>
      <c r="N232" s="125">
        <f t="shared" si="14"/>
        <v>0</v>
      </c>
      <c r="O232" s="124"/>
      <c r="P232" s="124"/>
    </row>
    <row r="233" spans="2:16" x14ac:dyDescent="0.25">
      <c r="B233" s="122">
        <v>15</v>
      </c>
      <c r="C233" s="983" t="str">
        <f>IF(ISBLANK('M&amp;V (ORÇ)'!C226)," ",'M&amp;V (ORÇ)'!C226)</f>
        <v xml:space="preserve"> </v>
      </c>
      <c r="D233" s="983"/>
      <c r="E233" s="983"/>
      <c r="F233" s="983"/>
      <c r="G233" s="983"/>
      <c r="H233" s="984"/>
      <c r="I233" s="485" t="str">
        <f>IF(ISBLANK('M&amp;V (ORÇ)'!I226)," ",'M&amp;V (ORÇ)'!I226)</f>
        <v xml:space="preserve"> </v>
      </c>
      <c r="J233" s="485" t="str">
        <f>IF(ISBLANK('M&amp;V (ORÇ)'!J226)," ",'M&amp;V (ORÇ)'!J226)</f>
        <v xml:space="preserve"> </v>
      </c>
      <c r="K233" s="487">
        <f>'M&amp;V (ORÇ)'!K226</f>
        <v>0</v>
      </c>
      <c r="L233" s="486">
        <f>'M&amp;V (ORÇ)'!L226</f>
        <v>0</v>
      </c>
      <c r="M233" s="123">
        <f t="shared" si="13"/>
        <v>0</v>
      </c>
      <c r="N233" s="125">
        <f t="shared" si="14"/>
        <v>0</v>
      </c>
      <c r="O233" s="124"/>
      <c r="P233" s="124"/>
    </row>
    <row r="234" spans="2:16" x14ac:dyDescent="0.25">
      <c r="B234" s="122">
        <v>16</v>
      </c>
      <c r="C234" s="983" t="str">
        <f>IF(ISBLANK('M&amp;V (ORÇ)'!C227)," ",'M&amp;V (ORÇ)'!C227)</f>
        <v xml:space="preserve"> </v>
      </c>
      <c r="D234" s="983"/>
      <c r="E234" s="983"/>
      <c r="F234" s="983"/>
      <c r="G234" s="983"/>
      <c r="H234" s="984"/>
      <c r="I234" s="485" t="str">
        <f>IF(ISBLANK('M&amp;V (ORÇ)'!I227)," ",'M&amp;V (ORÇ)'!I227)</f>
        <v xml:space="preserve"> </v>
      </c>
      <c r="J234" s="485" t="str">
        <f>IF(ISBLANK('M&amp;V (ORÇ)'!J227)," ",'M&amp;V (ORÇ)'!J227)</f>
        <v xml:space="preserve"> </v>
      </c>
      <c r="K234" s="487">
        <f>'M&amp;V (ORÇ)'!K227</f>
        <v>0</v>
      </c>
      <c r="L234" s="486">
        <f>'M&amp;V (ORÇ)'!L227</f>
        <v>0</v>
      </c>
      <c r="M234" s="123">
        <f t="shared" si="13"/>
        <v>0</v>
      </c>
      <c r="N234" s="125">
        <f t="shared" si="14"/>
        <v>0</v>
      </c>
      <c r="O234" s="124"/>
      <c r="P234" s="124"/>
    </row>
    <row r="235" spans="2:16" x14ac:dyDescent="0.25">
      <c r="B235" s="122">
        <v>17</v>
      </c>
      <c r="C235" s="983" t="str">
        <f>IF(ISBLANK('M&amp;V (ORÇ)'!C228)," ",'M&amp;V (ORÇ)'!C228)</f>
        <v xml:space="preserve"> </v>
      </c>
      <c r="D235" s="983"/>
      <c r="E235" s="983"/>
      <c r="F235" s="983"/>
      <c r="G235" s="983"/>
      <c r="H235" s="984"/>
      <c r="I235" s="485" t="str">
        <f>IF(ISBLANK('M&amp;V (ORÇ)'!I228)," ",'M&amp;V (ORÇ)'!I228)</f>
        <v xml:space="preserve"> </v>
      </c>
      <c r="J235" s="485" t="str">
        <f>IF(ISBLANK('M&amp;V (ORÇ)'!J228)," ",'M&amp;V (ORÇ)'!J228)</f>
        <v xml:space="preserve"> </v>
      </c>
      <c r="K235" s="487">
        <f>'M&amp;V (ORÇ)'!K228</f>
        <v>0</v>
      </c>
      <c r="L235" s="486">
        <f>'M&amp;V (ORÇ)'!L228</f>
        <v>0</v>
      </c>
      <c r="M235" s="123">
        <f t="shared" si="13"/>
        <v>0</v>
      </c>
      <c r="N235" s="125">
        <f t="shared" si="14"/>
        <v>0</v>
      </c>
      <c r="O235" s="124"/>
      <c r="P235" s="124"/>
    </row>
    <row r="236" spans="2:16" x14ac:dyDescent="0.25">
      <c r="B236" s="122">
        <v>18</v>
      </c>
      <c r="C236" s="983" t="str">
        <f>IF(ISBLANK('M&amp;V (ORÇ)'!C229)," ",'M&amp;V (ORÇ)'!C229)</f>
        <v xml:space="preserve"> </v>
      </c>
      <c r="D236" s="983"/>
      <c r="E236" s="983"/>
      <c r="F236" s="983"/>
      <c r="G236" s="983"/>
      <c r="H236" s="984"/>
      <c r="I236" s="485" t="str">
        <f>IF(ISBLANK('M&amp;V (ORÇ)'!I229)," ",'M&amp;V (ORÇ)'!I229)</f>
        <v xml:space="preserve"> </v>
      </c>
      <c r="J236" s="485" t="str">
        <f>IF(ISBLANK('M&amp;V (ORÇ)'!J229)," ",'M&amp;V (ORÇ)'!J229)</f>
        <v xml:space="preserve"> </v>
      </c>
      <c r="K236" s="487">
        <f>'M&amp;V (ORÇ)'!K229</f>
        <v>0</v>
      </c>
      <c r="L236" s="486">
        <f>'M&amp;V (ORÇ)'!L229</f>
        <v>0</v>
      </c>
      <c r="M236" s="123">
        <f t="shared" si="13"/>
        <v>0</v>
      </c>
      <c r="N236" s="125">
        <f t="shared" si="14"/>
        <v>0</v>
      </c>
      <c r="O236" s="124"/>
      <c r="P236" s="124"/>
    </row>
    <row r="237" spans="2:16" x14ac:dyDescent="0.25">
      <c r="B237" s="122">
        <v>19</v>
      </c>
      <c r="C237" s="983" t="str">
        <f>IF(ISBLANK('M&amp;V (ORÇ)'!C230)," ",'M&amp;V (ORÇ)'!C230)</f>
        <v xml:space="preserve"> </v>
      </c>
      <c r="D237" s="983"/>
      <c r="E237" s="983"/>
      <c r="F237" s="983"/>
      <c r="G237" s="983"/>
      <c r="H237" s="984"/>
      <c r="I237" s="485" t="str">
        <f>IF(ISBLANK('M&amp;V (ORÇ)'!I230)," ",'M&amp;V (ORÇ)'!I230)</f>
        <v xml:space="preserve"> </v>
      </c>
      <c r="J237" s="485" t="str">
        <f>IF(ISBLANK('M&amp;V (ORÇ)'!J230)," ",'M&amp;V (ORÇ)'!J230)</f>
        <v xml:space="preserve"> </v>
      </c>
      <c r="K237" s="487">
        <f>'M&amp;V (ORÇ)'!K230</f>
        <v>0</v>
      </c>
      <c r="L237" s="486">
        <f>'M&amp;V (ORÇ)'!L230</f>
        <v>0</v>
      </c>
      <c r="M237" s="123">
        <f t="shared" si="13"/>
        <v>0</v>
      </c>
      <c r="N237" s="125">
        <f t="shared" si="14"/>
        <v>0</v>
      </c>
      <c r="O237" s="124"/>
      <c r="P237" s="124"/>
    </row>
    <row r="238" spans="2:16" x14ac:dyDescent="0.25">
      <c r="B238" s="122">
        <v>20</v>
      </c>
      <c r="C238" s="983" t="str">
        <f>IF(ISBLANK('M&amp;V (ORÇ)'!C231)," ",'M&amp;V (ORÇ)'!C231)</f>
        <v xml:space="preserve"> </v>
      </c>
      <c r="D238" s="983"/>
      <c r="E238" s="983"/>
      <c r="F238" s="983"/>
      <c r="G238" s="983"/>
      <c r="H238" s="984"/>
      <c r="I238" s="485" t="str">
        <f>IF(ISBLANK('M&amp;V (ORÇ)'!I231)," ",'M&amp;V (ORÇ)'!I231)</f>
        <v xml:space="preserve"> </v>
      </c>
      <c r="J238" s="485" t="str">
        <f>IF(ISBLANK('M&amp;V (ORÇ)'!J231)," ",'M&amp;V (ORÇ)'!J231)</f>
        <v xml:space="preserve"> </v>
      </c>
      <c r="K238" s="487">
        <f>'M&amp;V (ORÇ)'!K231</f>
        <v>0</v>
      </c>
      <c r="L238" s="486">
        <f>'M&amp;V (ORÇ)'!L231</f>
        <v>0</v>
      </c>
      <c r="M238" s="123">
        <f t="shared" si="13"/>
        <v>0</v>
      </c>
      <c r="N238" s="125">
        <f t="shared" si="14"/>
        <v>0</v>
      </c>
      <c r="O238" s="124"/>
      <c r="P238" s="124"/>
    </row>
    <row r="239" spans="2:16" x14ac:dyDescent="0.25">
      <c r="B239" s="122">
        <v>21</v>
      </c>
      <c r="C239" s="983" t="str">
        <f>IF(ISBLANK('M&amp;V (ORÇ)'!C232)," ",'M&amp;V (ORÇ)'!C232)</f>
        <v xml:space="preserve"> </v>
      </c>
      <c r="D239" s="983"/>
      <c r="E239" s="983"/>
      <c r="F239" s="983"/>
      <c r="G239" s="983"/>
      <c r="H239" s="984"/>
      <c r="I239" s="485" t="str">
        <f>IF(ISBLANK('M&amp;V (ORÇ)'!I232)," ",'M&amp;V (ORÇ)'!I232)</f>
        <v xml:space="preserve"> </v>
      </c>
      <c r="J239" s="485" t="str">
        <f>IF(ISBLANK('M&amp;V (ORÇ)'!J232)," ",'M&amp;V (ORÇ)'!J232)</f>
        <v xml:space="preserve"> </v>
      </c>
      <c r="K239" s="487">
        <f>'M&amp;V (ORÇ)'!K232</f>
        <v>0</v>
      </c>
      <c r="L239" s="486">
        <f>'M&amp;V (ORÇ)'!L232</f>
        <v>0</v>
      </c>
      <c r="M239" s="123">
        <f t="shared" si="13"/>
        <v>0</v>
      </c>
      <c r="N239" s="125">
        <f t="shared" si="14"/>
        <v>0</v>
      </c>
      <c r="O239" s="124"/>
      <c r="P239" s="124"/>
    </row>
    <row r="240" spans="2:16" x14ac:dyDescent="0.25">
      <c r="B240" s="122">
        <v>22</v>
      </c>
      <c r="C240" s="983" t="str">
        <f>IF(ISBLANK('M&amp;V (ORÇ)'!C233)," ",'M&amp;V (ORÇ)'!C233)</f>
        <v xml:space="preserve"> </v>
      </c>
      <c r="D240" s="983"/>
      <c r="E240" s="983"/>
      <c r="F240" s="983"/>
      <c r="G240" s="983"/>
      <c r="H240" s="984"/>
      <c r="I240" s="485" t="str">
        <f>IF(ISBLANK('M&amp;V (ORÇ)'!I233)," ",'M&amp;V (ORÇ)'!I233)</f>
        <v xml:space="preserve"> </v>
      </c>
      <c r="J240" s="485" t="str">
        <f>IF(ISBLANK('M&amp;V (ORÇ)'!J233)," ",'M&amp;V (ORÇ)'!J233)</f>
        <v xml:space="preserve"> </v>
      </c>
      <c r="K240" s="487">
        <f>'M&amp;V (ORÇ)'!K233</f>
        <v>0</v>
      </c>
      <c r="L240" s="486">
        <f>'M&amp;V (ORÇ)'!L233</f>
        <v>0</v>
      </c>
      <c r="M240" s="123">
        <f t="shared" si="13"/>
        <v>0</v>
      </c>
      <c r="N240" s="125">
        <f t="shared" si="14"/>
        <v>0</v>
      </c>
      <c r="O240" s="124"/>
      <c r="P240" s="124"/>
    </row>
    <row r="241" spans="2:16" x14ac:dyDescent="0.25">
      <c r="B241" s="122">
        <v>23</v>
      </c>
      <c r="C241" s="983" t="str">
        <f>IF(ISBLANK('M&amp;V (ORÇ)'!C234)," ",'M&amp;V (ORÇ)'!C234)</f>
        <v xml:space="preserve"> </v>
      </c>
      <c r="D241" s="983"/>
      <c r="E241" s="983"/>
      <c r="F241" s="983"/>
      <c r="G241" s="983"/>
      <c r="H241" s="984"/>
      <c r="I241" s="485" t="str">
        <f>IF(ISBLANK('M&amp;V (ORÇ)'!I234)," ",'M&amp;V (ORÇ)'!I234)</f>
        <v xml:space="preserve"> </v>
      </c>
      <c r="J241" s="485" t="str">
        <f>IF(ISBLANK('M&amp;V (ORÇ)'!J234)," ",'M&amp;V (ORÇ)'!J234)</f>
        <v xml:space="preserve"> </v>
      </c>
      <c r="K241" s="487">
        <f>'M&amp;V (ORÇ)'!K234</f>
        <v>0</v>
      </c>
      <c r="L241" s="486">
        <f>'M&amp;V (ORÇ)'!L234</f>
        <v>0</v>
      </c>
      <c r="M241" s="123">
        <f t="shared" si="13"/>
        <v>0</v>
      </c>
      <c r="N241" s="125">
        <f t="shared" si="14"/>
        <v>0</v>
      </c>
      <c r="O241" s="124"/>
      <c r="P241" s="124"/>
    </row>
    <row r="242" spans="2:16" x14ac:dyDescent="0.25">
      <c r="B242" s="122">
        <v>24</v>
      </c>
      <c r="C242" s="983" t="str">
        <f>IF(ISBLANK('M&amp;V (ORÇ)'!C235)," ",'M&amp;V (ORÇ)'!C235)</f>
        <v xml:space="preserve"> </v>
      </c>
      <c r="D242" s="983"/>
      <c r="E242" s="983"/>
      <c r="F242" s="983"/>
      <c r="G242" s="983"/>
      <c r="H242" s="984"/>
      <c r="I242" s="485" t="str">
        <f>IF(ISBLANK('M&amp;V (ORÇ)'!I235)," ",'M&amp;V (ORÇ)'!I235)</f>
        <v xml:space="preserve"> </v>
      </c>
      <c r="J242" s="485" t="str">
        <f>IF(ISBLANK('M&amp;V (ORÇ)'!J235)," ",'M&amp;V (ORÇ)'!J235)</f>
        <v xml:space="preserve"> </v>
      </c>
      <c r="K242" s="487">
        <f>'M&amp;V (ORÇ)'!K235</f>
        <v>0</v>
      </c>
      <c r="L242" s="486">
        <f>'M&amp;V (ORÇ)'!L235</f>
        <v>0</v>
      </c>
      <c r="M242" s="123">
        <f t="shared" si="13"/>
        <v>0</v>
      </c>
      <c r="N242" s="125">
        <f t="shared" si="14"/>
        <v>0</v>
      </c>
      <c r="O242" s="124"/>
      <c r="P242" s="124"/>
    </row>
    <row r="243" spans="2:16" x14ac:dyDescent="0.25">
      <c r="B243" s="122">
        <v>25</v>
      </c>
      <c r="C243" s="983" t="str">
        <f>IF(ISBLANK('M&amp;V (ORÇ)'!C236)," ",'M&amp;V (ORÇ)'!C236)</f>
        <v xml:space="preserve"> </v>
      </c>
      <c r="D243" s="983"/>
      <c r="E243" s="983"/>
      <c r="F243" s="983"/>
      <c r="G243" s="983"/>
      <c r="H243" s="984"/>
      <c r="I243" s="485" t="str">
        <f>IF(ISBLANK('M&amp;V (ORÇ)'!I236)," ",'M&amp;V (ORÇ)'!I236)</f>
        <v xml:space="preserve"> </v>
      </c>
      <c r="J243" s="485" t="str">
        <f>IF(ISBLANK('M&amp;V (ORÇ)'!J236)," ",'M&amp;V (ORÇ)'!J236)</f>
        <v xml:space="preserve"> </v>
      </c>
      <c r="K243" s="487">
        <f>'M&amp;V (ORÇ)'!K236</f>
        <v>0</v>
      </c>
      <c r="L243" s="486">
        <f>'M&amp;V (ORÇ)'!L236</f>
        <v>0</v>
      </c>
      <c r="M243" s="123">
        <f t="shared" si="13"/>
        <v>0</v>
      </c>
      <c r="N243" s="125">
        <f t="shared" si="14"/>
        <v>0</v>
      </c>
      <c r="O243" s="124"/>
      <c r="P243" s="124"/>
    </row>
    <row r="244" spans="2:16" x14ac:dyDescent="0.25">
      <c r="B244" s="122">
        <v>26</v>
      </c>
      <c r="C244" s="983" t="str">
        <f>IF(ISBLANK('M&amp;V (ORÇ)'!C237)," ",'M&amp;V (ORÇ)'!C237)</f>
        <v xml:space="preserve"> </v>
      </c>
      <c r="D244" s="983"/>
      <c r="E244" s="983"/>
      <c r="F244" s="983"/>
      <c r="G244" s="983"/>
      <c r="H244" s="984"/>
      <c r="I244" s="485" t="str">
        <f>IF(ISBLANK('M&amp;V (ORÇ)'!I237)," ",'M&amp;V (ORÇ)'!I237)</f>
        <v xml:space="preserve"> </v>
      </c>
      <c r="J244" s="485" t="str">
        <f>IF(ISBLANK('M&amp;V (ORÇ)'!J237)," ",'M&amp;V (ORÇ)'!J237)</f>
        <v xml:space="preserve"> </v>
      </c>
      <c r="K244" s="487">
        <f>'M&amp;V (ORÇ)'!K237</f>
        <v>0</v>
      </c>
      <c r="L244" s="486">
        <f>'M&amp;V (ORÇ)'!L237</f>
        <v>0</v>
      </c>
      <c r="M244" s="123">
        <f t="shared" si="13"/>
        <v>0</v>
      </c>
      <c r="N244" s="125">
        <f t="shared" si="14"/>
        <v>0</v>
      </c>
      <c r="O244" s="124"/>
      <c r="P244" s="124"/>
    </row>
    <row r="245" spans="2:16" x14ac:dyDescent="0.25">
      <c r="B245" s="122">
        <v>27</v>
      </c>
      <c r="C245" s="983" t="str">
        <f>IF(ISBLANK('M&amp;V (ORÇ)'!C238)," ",'M&amp;V (ORÇ)'!C238)</f>
        <v xml:space="preserve"> </v>
      </c>
      <c r="D245" s="983"/>
      <c r="E245" s="983"/>
      <c r="F245" s="983"/>
      <c r="G245" s="983"/>
      <c r="H245" s="984"/>
      <c r="I245" s="485" t="str">
        <f>IF(ISBLANK('M&amp;V (ORÇ)'!I238)," ",'M&amp;V (ORÇ)'!I238)</f>
        <v xml:space="preserve"> </v>
      </c>
      <c r="J245" s="485" t="str">
        <f>IF(ISBLANK('M&amp;V (ORÇ)'!J238)," ",'M&amp;V (ORÇ)'!J238)</f>
        <v xml:space="preserve"> </v>
      </c>
      <c r="K245" s="487">
        <f>'M&amp;V (ORÇ)'!K238</f>
        <v>0</v>
      </c>
      <c r="L245" s="486">
        <f>'M&amp;V (ORÇ)'!L238</f>
        <v>0</v>
      </c>
      <c r="M245" s="123">
        <f t="shared" si="13"/>
        <v>0</v>
      </c>
      <c r="N245" s="125">
        <f t="shared" si="14"/>
        <v>0</v>
      </c>
      <c r="O245" s="124"/>
      <c r="P245" s="124"/>
    </row>
    <row r="246" spans="2:16" x14ac:dyDescent="0.25">
      <c r="B246" s="122">
        <v>28</v>
      </c>
      <c r="C246" s="983" t="str">
        <f>IF(ISBLANK('M&amp;V (ORÇ)'!C239)," ",'M&amp;V (ORÇ)'!C239)</f>
        <v xml:space="preserve"> </v>
      </c>
      <c r="D246" s="983"/>
      <c r="E246" s="983"/>
      <c r="F246" s="983"/>
      <c r="G246" s="983"/>
      <c r="H246" s="984"/>
      <c r="I246" s="485" t="str">
        <f>IF(ISBLANK('M&amp;V (ORÇ)'!I239)," ",'M&amp;V (ORÇ)'!I239)</f>
        <v xml:space="preserve"> </v>
      </c>
      <c r="J246" s="485" t="str">
        <f>IF(ISBLANK('M&amp;V (ORÇ)'!J239)," ",'M&amp;V (ORÇ)'!J239)</f>
        <v xml:space="preserve"> </v>
      </c>
      <c r="K246" s="487">
        <f>'M&amp;V (ORÇ)'!K239</f>
        <v>0</v>
      </c>
      <c r="L246" s="486">
        <f>'M&amp;V (ORÇ)'!L239</f>
        <v>0</v>
      </c>
      <c r="M246" s="123">
        <f t="shared" si="13"/>
        <v>0</v>
      </c>
      <c r="N246" s="125">
        <f t="shared" si="14"/>
        <v>0</v>
      </c>
      <c r="O246" s="124"/>
      <c r="P246" s="124"/>
    </row>
    <row r="247" spans="2:16" x14ac:dyDescent="0.25">
      <c r="B247" s="122">
        <v>29</v>
      </c>
      <c r="C247" s="983" t="str">
        <f>IF(ISBLANK('M&amp;V (ORÇ)'!C240)," ",'M&amp;V (ORÇ)'!C240)</f>
        <v xml:space="preserve"> </v>
      </c>
      <c r="D247" s="983"/>
      <c r="E247" s="983"/>
      <c r="F247" s="983"/>
      <c r="G247" s="983"/>
      <c r="H247" s="984"/>
      <c r="I247" s="485" t="str">
        <f>IF(ISBLANK('M&amp;V (ORÇ)'!I240)," ",'M&amp;V (ORÇ)'!I240)</f>
        <v xml:space="preserve"> </v>
      </c>
      <c r="J247" s="485" t="str">
        <f>IF(ISBLANK('M&amp;V (ORÇ)'!J240)," ",'M&amp;V (ORÇ)'!J240)</f>
        <v xml:space="preserve"> </v>
      </c>
      <c r="K247" s="487">
        <f>'M&amp;V (ORÇ)'!K240</f>
        <v>0</v>
      </c>
      <c r="L247" s="486">
        <f>'M&amp;V (ORÇ)'!L240</f>
        <v>0</v>
      </c>
      <c r="M247" s="123">
        <f t="shared" si="13"/>
        <v>0</v>
      </c>
      <c r="N247" s="125">
        <f t="shared" si="14"/>
        <v>0</v>
      </c>
      <c r="O247" s="124"/>
      <c r="P247" s="124"/>
    </row>
    <row r="248" spans="2:16" x14ac:dyDescent="0.25">
      <c r="B248" s="122">
        <v>30</v>
      </c>
      <c r="C248" s="983" t="str">
        <f>IF(ISBLANK('M&amp;V (ORÇ)'!C241)," ",'M&amp;V (ORÇ)'!C241)</f>
        <v xml:space="preserve"> </v>
      </c>
      <c r="D248" s="983"/>
      <c r="E248" s="983"/>
      <c r="F248" s="983"/>
      <c r="G248" s="983"/>
      <c r="H248" s="984"/>
      <c r="I248" s="485" t="str">
        <f>IF(ISBLANK('M&amp;V (ORÇ)'!I241)," ",'M&amp;V (ORÇ)'!I241)</f>
        <v xml:space="preserve"> </v>
      </c>
      <c r="J248" s="485" t="str">
        <f>IF(ISBLANK('M&amp;V (ORÇ)'!J241)," ",'M&amp;V (ORÇ)'!J241)</f>
        <v xml:space="preserve"> </v>
      </c>
      <c r="K248" s="487">
        <f>'M&amp;V (ORÇ)'!K241</f>
        <v>0</v>
      </c>
      <c r="L248" s="486">
        <f>'M&amp;V (ORÇ)'!L241</f>
        <v>0</v>
      </c>
      <c r="M248" s="123">
        <f t="shared" si="13"/>
        <v>0</v>
      </c>
      <c r="N248" s="125">
        <f t="shared" si="14"/>
        <v>0</v>
      </c>
      <c r="O248" s="124"/>
      <c r="P248" s="124"/>
    </row>
    <row r="249" spans="2:16" x14ac:dyDescent="0.25">
      <c r="B249" s="122">
        <v>31</v>
      </c>
      <c r="C249" s="983" t="str">
        <f>IF(ISBLANK('M&amp;V (ORÇ)'!C242)," ",'M&amp;V (ORÇ)'!C242)</f>
        <v xml:space="preserve"> </v>
      </c>
      <c r="D249" s="983"/>
      <c r="E249" s="983"/>
      <c r="F249" s="983"/>
      <c r="G249" s="983"/>
      <c r="H249" s="984"/>
      <c r="I249" s="485" t="str">
        <f>IF(ISBLANK('M&amp;V (ORÇ)'!I242)," ",'M&amp;V (ORÇ)'!I242)</f>
        <v xml:space="preserve"> </v>
      </c>
      <c r="J249" s="485" t="str">
        <f>IF(ISBLANK('M&amp;V (ORÇ)'!J242)," ",'M&amp;V (ORÇ)'!J242)</f>
        <v xml:space="preserve"> </v>
      </c>
      <c r="K249" s="487">
        <f>'M&amp;V (ORÇ)'!K242</f>
        <v>0</v>
      </c>
      <c r="L249" s="486">
        <f>'M&amp;V (ORÇ)'!L242</f>
        <v>0</v>
      </c>
      <c r="M249" s="123">
        <f t="shared" si="13"/>
        <v>0</v>
      </c>
      <c r="N249" s="125">
        <f t="shared" si="14"/>
        <v>0</v>
      </c>
      <c r="O249" s="124"/>
      <c r="P249" s="124"/>
    </row>
    <row r="250" spans="2:16" x14ac:dyDescent="0.25">
      <c r="B250" s="122">
        <v>32</v>
      </c>
      <c r="C250" s="983" t="str">
        <f>IF(ISBLANK('M&amp;V (ORÇ)'!C243)," ",'M&amp;V (ORÇ)'!C243)</f>
        <v xml:space="preserve"> </v>
      </c>
      <c r="D250" s="983"/>
      <c r="E250" s="983"/>
      <c r="F250" s="983"/>
      <c r="G250" s="983"/>
      <c r="H250" s="984"/>
      <c r="I250" s="485" t="str">
        <f>IF(ISBLANK('M&amp;V (ORÇ)'!I243)," ",'M&amp;V (ORÇ)'!I243)</f>
        <v xml:space="preserve"> </v>
      </c>
      <c r="J250" s="485" t="str">
        <f>IF(ISBLANK('M&amp;V (ORÇ)'!J243)," ",'M&amp;V (ORÇ)'!J243)</f>
        <v xml:space="preserve"> </v>
      </c>
      <c r="K250" s="487">
        <f>'M&amp;V (ORÇ)'!K243</f>
        <v>0</v>
      </c>
      <c r="L250" s="486">
        <f>'M&amp;V (ORÇ)'!L243</f>
        <v>0</v>
      </c>
      <c r="M250" s="123">
        <f t="shared" si="13"/>
        <v>0</v>
      </c>
      <c r="N250" s="125">
        <f t="shared" si="14"/>
        <v>0</v>
      </c>
      <c r="O250" s="124"/>
      <c r="P250" s="124"/>
    </row>
    <row r="251" spans="2:16" x14ac:dyDescent="0.25">
      <c r="B251" s="122">
        <v>33</v>
      </c>
      <c r="C251" s="983" t="str">
        <f>IF(ISBLANK('M&amp;V (ORÇ)'!C244)," ",'M&amp;V (ORÇ)'!C244)</f>
        <v xml:space="preserve"> </v>
      </c>
      <c r="D251" s="983"/>
      <c r="E251" s="983"/>
      <c r="F251" s="983"/>
      <c r="G251" s="983"/>
      <c r="H251" s="984"/>
      <c r="I251" s="485" t="str">
        <f>IF(ISBLANK('M&amp;V (ORÇ)'!I244)," ",'M&amp;V (ORÇ)'!I244)</f>
        <v xml:space="preserve"> </v>
      </c>
      <c r="J251" s="485" t="str">
        <f>IF(ISBLANK('M&amp;V (ORÇ)'!J244)," ",'M&amp;V (ORÇ)'!J244)</f>
        <v xml:space="preserve"> </v>
      </c>
      <c r="K251" s="487">
        <f>'M&amp;V (ORÇ)'!K244</f>
        <v>0</v>
      </c>
      <c r="L251" s="486">
        <f>'M&amp;V (ORÇ)'!L244</f>
        <v>0</v>
      </c>
      <c r="M251" s="123">
        <f t="shared" si="13"/>
        <v>0</v>
      </c>
      <c r="N251" s="125">
        <f t="shared" ref="N251:N268" si="15">M251-O251-P251</f>
        <v>0</v>
      </c>
      <c r="O251" s="124"/>
      <c r="P251" s="124"/>
    </row>
    <row r="252" spans="2:16" x14ac:dyDescent="0.25">
      <c r="B252" s="122">
        <v>34</v>
      </c>
      <c r="C252" s="983" t="str">
        <f>IF(ISBLANK('M&amp;V (ORÇ)'!C245)," ",'M&amp;V (ORÇ)'!C245)</f>
        <v xml:space="preserve"> </v>
      </c>
      <c r="D252" s="983"/>
      <c r="E252" s="983"/>
      <c r="F252" s="983"/>
      <c r="G252" s="983"/>
      <c r="H252" s="984"/>
      <c r="I252" s="485" t="str">
        <f>IF(ISBLANK('M&amp;V (ORÇ)'!I245)," ",'M&amp;V (ORÇ)'!I245)</f>
        <v xml:space="preserve"> </v>
      </c>
      <c r="J252" s="485" t="str">
        <f>IF(ISBLANK('M&amp;V (ORÇ)'!J245)," ",'M&amp;V (ORÇ)'!J245)</f>
        <v xml:space="preserve"> </v>
      </c>
      <c r="K252" s="487">
        <f>'M&amp;V (ORÇ)'!K245</f>
        <v>0</v>
      </c>
      <c r="L252" s="486">
        <f>'M&amp;V (ORÇ)'!L245</f>
        <v>0</v>
      </c>
      <c r="M252" s="123">
        <f t="shared" si="13"/>
        <v>0</v>
      </c>
      <c r="N252" s="125">
        <f t="shared" si="15"/>
        <v>0</v>
      </c>
      <c r="O252" s="124"/>
      <c r="P252" s="124"/>
    </row>
    <row r="253" spans="2:16" x14ac:dyDescent="0.25">
      <c r="B253" s="122">
        <v>35</v>
      </c>
      <c r="C253" s="983" t="str">
        <f>IF(ISBLANK('M&amp;V (ORÇ)'!C246)," ",'M&amp;V (ORÇ)'!C246)</f>
        <v xml:space="preserve"> </v>
      </c>
      <c r="D253" s="983"/>
      <c r="E253" s="983"/>
      <c r="F253" s="983"/>
      <c r="G253" s="983"/>
      <c r="H253" s="984"/>
      <c r="I253" s="485" t="str">
        <f>IF(ISBLANK('M&amp;V (ORÇ)'!I246)," ",'M&amp;V (ORÇ)'!I246)</f>
        <v xml:space="preserve"> </v>
      </c>
      <c r="J253" s="485" t="str">
        <f>IF(ISBLANK('M&amp;V (ORÇ)'!J246)," ",'M&amp;V (ORÇ)'!J246)</f>
        <v xml:space="preserve"> </v>
      </c>
      <c r="K253" s="487">
        <f>'M&amp;V (ORÇ)'!K246</f>
        <v>0</v>
      </c>
      <c r="L253" s="486">
        <f>'M&amp;V (ORÇ)'!L246</f>
        <v>0</v>
      </c>
      <c r="M253" s="123">
        <f t="shared" si="13"/>
        <v>0</v>
      </c>
      <c r="N253" s="125">
        <f t="shared" si="15"/>
        <v>0</v>
      </c>
      <c r="O253" s="124"/>
      <c r="P253" s="124"/>
    </row>
    <row r="254" spans="2:16" x14ac:dyDescent="0.25">
      <c r="B254" s="122">
        <v>36</v>
      </c>
      <c r="C254" s="983" t="str">
        <f>IF(ISBLANK('M&amp;V (ORÇ)'!C247)," ",'M&amp;V (ORÇ)'!C247)</f>
        <v xml:space="preserve"> </v>
      </c>
      <c r="D254" s="983"/>
      <c r="E254" s="983"/>
      <c r="F254" s="983"/>
      <c r="G254" s="983"/>
      <c r="H254" s="984"/>
      <c r="I254" s="485" t="str">
        <f>IF(ISBLANK('M&amp;V (ORÇ)'!I247)," ",'M&amp;V (ORÇ)'!I247)</f>
        <v xml:space="preserve"> </v>
      </c>
      <c r="J254" s="485" t="str">
        <f>IF(ISBLANK('M&amp;V (ORÇ)'!J247)," ",'M&amp;V (ORÇ)'!J247)</f>
        <v xml:space="preserve"> </v>
      </c>
      <c r="K254" s="487">
        <f>'M&amp;V (ORÇ)'!K247</f>
        <v>0</v>
      </c>
      <c r="L254" s="486">
        <f>'M&amp;V (ORÇ)'!L247</f>
        <v>0</v>
      </c>
      <c r="M254" s="123">
        <f t="shared" si="13"/>
        <v>0</v>
      </c>
      <c r="N254" s="125">
        <f t="shared" si="15"/>
        <v>0</v>
      </c>
      <c r="O254" s="124"/>
      <c r="P254" s="124"/>
    </row>
    <row r="255" spans="2:16" x14ac:dyDescent="0.25">
      <c r="B255" s="122">
        <v>37</v>
      </c>
      <c r="C255" s="983" t="str">
        <f>IF(ISBLANK('M&amp;V (ORÇ)'!C248)," ",'M&amp;V (ORÇ)'!C248)</f>
        <v xml:space="preserve"> </v>
      </c>
      <c r="D255" s="983"/>
      <c r="E255" s="983"/>
      <c r="F255" s="983"/>
      <c r="G255" s="983"/>
      <c r="H255" s="984"/>
      <c r="I255" s="485" t="str">
        <f>IF(ISBLANK('M&amp;V (ORÇ)'!I248)," ",'M&amp;V (ORÇ)'!I248)</f>
        <v xml:space="preserve"> </v>
      </c>
      <c r="J255" s="485" t="str">
        <f>IF(ISBLANK('M&amp;V (ORÇ)'!J248)," ",'M&amp;V (ORÇ)'!J248)</f>
        <v xml:space="preserve"> </v>
      </c>
      <c r="K255" s="487">
        <f>'M&amp;V (ORÇ)'!K248</f>
        <v>0</v>
      </c>
      <c r="L255" s="486">
        <f>'M&amp;V (ORÇ)'!L248</f>
        <v>0</v>
      </c>
      <c r="M255" s="123">
        <f t="shared" si="13"/>
        <v>0</v>
      </c>
      <c r="N255" s="125">
        <f t="shared" si="15"/>
        <v>0</v>
      </c>
      <c r="O255" s="124"/>
      <c r="P255" s="124"/>
    </row>
    <row r="256" spans="2:16" x14ac:dyDescent="0.25">
      <c r="B256" s="122">
        <v>38</v>
      </c>
      <c r="C256" s="983" t="str">
        <f>IF(ISBLANK('M&amp;V (ORÇ)'!C249)," ",'M&amp;V (ORÇ)'!C249)</f>
        <v xml:space="preserve"> </v>
      </c>
      <c r="D256" s="983"/>
      <c r="E256" s="983"/>
      <c r="F256" s="983"/>
      <c r="G256" s="983"/>
      <c r="H256" s="984"/>
      <c r="I256" s="485" t="str">
        <f>IF(ISBLANK('M&amp;V (ORÇ)'!I249)," ",'M&amp;V (ORÇ)'!I249)</f>
        <v xml:space="preserve"> </v>
      </c>
      <c r="J256" s="485" t="str">
        <f>IF(ISBLANK('M&amp;V (ORÇ)'!J249)," ",'M&amp;V (ORÇ)'!J249)</f>
        <v xml:space="preserve"> </v>
      </c>
      <c r="K256" s="487">
        <f>'M&amp;V (ORÇ)'!K249</f>
        <v>0</v>
      </c>
      <c r="L256" s="486">
        <f>'M&amp;V (ORÇ)'!L249</f>
        <v>0</v>
      </c>
      <c r="M256" s="123">
        <f t="shared" si="13"/>
        <v>0</v>
      </c>
      <c r="N256" s="125">
        <f t="shared" si="15"/>
        <v>0</v>
      </c>
      <c r="O256" s="124"/>
      <c r="P256" s="124"/>
    </row>
    <row r="257" spans="2:16" x14ac:dyDescent="0.25">
      <c r="B257" s="122">
        <v>39</v>
      </c>
      <c r="C257" s="983" t="str">
        <f>IF(ISBLANK('M&amp;V (ORÇ)'!C250)," ",'M&amp;V (ORÇ)'!C250)</f>
        <v xml:space="preserve"> </v>
      </c>
      <c r="D257" s="983"/>
      <c r="E257" s="983"/>
      <c r="F257" s="983"/>
      <c r="G257" s="983"/>
      <c r="H257" s="984"/>
      <c r="I257" s="485" t="str">
        <f>IF(ISBLANK('M&amp;V (ORÇ)'!I250)," ",'M&amp;V (ORÇ)'!I250)</f>
        <v xml:space="preserve"> </v>
      </c>
      <c r="J257" s="485" t="str">
        <f>IF(ISBLANK('M&amp;V (ORÇ)'!J250)," ",'M&amp;V (ORÇ)'!J250)</f>
        <v xml:space="preserve"> </v>
      </c>
      <c r="K257" s="487">
        <f>'M&amp;V (ORÇ)'!K250</f>
        <v>0</v>
      </c>
      <c r="L257" s="486">
        <f>'M&amp;V (ORÇ)'!L250</f>
        <v>0</v>
      </c>
      <c r="M257" s="123">
        <f t="shared" si="13"/>
        <v>0</v>
      </c>
      <c r="N257" s="125">
        <f t="shared" si="15"/>
        <v>0</v>
      </c>
      <c r="O257" s="124"/>
      <c r="P257" s="124"/>
    </row>
    <row r="258" spans="2:16" x14ac:dyDescent="0.25">
      <c r="B258" s="122">
        <v>40</v>
      </c>
      <c r="C258" s="983" t="str">
        <f>IF(ISBLANK('M&amp;V (ORÇ)'!C251)," ",'M&amp;V (ORÇ)'!C251)</f>
        <v xml:space="preserve"> </v>
      </c>
      <c r="D258" s="983"/>
      <c r="E258" s="983"/>
      <c r="F258" s="983"/>
      <c r="G258" s="983"/>
      <c r="H258" s="984"/>
      <c r="I258" s="485" t="str">
        <f>IF(ISBLANK('M&amp;V (ORÇ)'!I251)," ",'M&amp;V (ORÇ)'!I251)</f>
        <v xml:space="preserve"> </v>
      </c>
      <c r="J258" s="485" t="str">
        <f>IF(ISBLANK('M&amp;V (ORÇ)'!J251)," ",'M&amp;V (ORÇ)'!J251)</f>
        <v xml:space="preserve"> </v>
      </c>
      <c r="K258" s="487">
        <f>'M&amp;V (ORÇ)'!K251</f>
        <v>0</v>
      </c>
      <c r="L258" s="486">
        <f>'M&amp;V (ORÇ)'!L251</f>
        <v>0</v>
      </c>
      <c r="M258" s="123">
        <f t="shared" si="13"/>
        <v>0</v>
      </c>
      <c r="N258" s="125">
        <f t="shared" si="15"/>
        <v>0</v>
      </c>
      <c r="O258" s="124"/>
      <c r="P258" s="124"/>
    </row>
    <row r="259" spans="2:16" x14ac:dyDescent="0.25">
      <c r="B259" s="122">
        <v>41</v>
      </c>
      <c r="C259" s="983" t="str">
        <f>IF(ISBLANK('M&amp;V (ORÇ)'!C252)," ",'M&amp;V (ORÇ)'!C252)</f>
        <v xml:space="preserve"> </v>
      </c>
      <c r="D259" s="983"/>
      <c r="E259" s="983"/>
      <c r="F259" s="983"/>
      <c r="G259" s="983"/>
      <c r="H259" s="984"/>
      <c r="I259" s="485" t="str">
        <f>IF(ISBLANK('M&amp;V (ORÇ)'!I252)," ",'M&amp;V (ORÇ)'!I252)</f>
        <v xml:space="preserve"> </v>
      </c>
      <c r="J259" s="485" t="str">
        <f>IF(ISBLANK('M&amp;V (ORÇ)'!J252)," ",'M&amp;V (ORÇ)'!J252)</f>
        <v xml:space="preserve"> </v>
      </c>
      <c r="K259" s="487">
        <f>'M&amp;V (ORÇ)'!K252</f>
        <v>0</v>
      </c>
      <c r="L259" s="486">
        <f>'M&amp;V (ORÇ)'!L252</f>
        <v>0</v>
      </c>
      <c r="M259" s="123">
        <f t="shared" si="13"/>
        <v>0</v>
      </c>
      <c r="N259" s="125">
        <f t="shared" si="15"/>
        <v>0</v>
      </c>
      <c r="O259" s="124"/>
      <c r="P259" s="124"/>
    </row>
    <row r="260" spans="2:16" x14ac:dyDescent="0.25">
      <c r="B260" s="122">
        <v>42</v>
      </c>
      <c r="C260" s="983" t="str">
        <f>IF(ISBLANK('M&amp;V (ORÇ)'!C253)," ",'M&amp;V (ORÇ)'!C253)</f>
        <v xml:space="preserve"> </v>
      </c>
      <c r="D260" s="983"/>
      <c r="E260" s="983"/>
      <c r="F260" s="983"/>
      <c r="G260" s="983"/>
      <c r="H260" s="984"/>
      <c r="I260" s="485" t="str">
        <f>IF(ISBLANK('M&amp;V (ORÇ)'!I253)," ",'M&amp;V (ORÇ)'!I253)</f>
        <v xml:space="preserve"> </v>
      </c>
      <c r="J260" s="485" t="str">
        <f>IF(ISBLANK('M&amp;V (ORÇ)'!J253)," ",'M&amp;V (ORÇ)'!J253)</f>
        <v xml:space="preserve"> </v>
      </c>
      <c r="K260" s="487">
        <f>'M&amp;V (ORÇ)'!K253</f>
        <v>0</v>
      </c>
      <c r="L260" s="486">
        <f>'M&amp;V (ORÇ)'!L253</f>
        <v>0</v>
      </c>
      <c r="M260" s="123">
        <f t="shared" si="13"/>
        <v>0</v>
      </c>
      <c r="N260" s="125">
        <f t="shared" si="15"/>
        <v>0</v>
      </c>
      <c r="O260" s="124"/>
      <c r="P260" s="124"/>
    </row>
    <row r="261" spans="2:16" x14ac:dyDescent="0.25">
      <c r="B261" s="122">
        <v>43</v>
      </c>
      <c r="C261" s="983" t="str">
        <f>IF(ISBLANK('M&amp;V (ORÇ)'!C254)," ",'M&amp;V (ORÇ)'!C254)</f>
        <v xml:space="preserve"> </v>
      </c>
      <c r="D261" s="983"/>
      <c r="E261" s="983"/>
      <c r="F261" s="983"/>
      <c r="G261" s="983"/>
      <c r="H261" s="984"/>
      <c r="I261" s="485" t="str">
        <f>IF(ISBLANK('M&amp;V (ORÇ)'!I254)," ",'M&amp;V (ORÇ)'!I254)</f>
        <v xml:space="preserve"> </v>
      </c>
      <c r="J261" s="485" t="str">
        <f>IF(ISBLANK('M&amp;V (ORÇ)'!J254)," ",'M&amp;V (ORÇ)'!J254)</f>
        <v xml:space="preserve"> </v>
      </c>
      <c r="K261" s="487">
        <f>'M&amp;V (ORÇ)'!K254</f>
        <v>0</v>
      </c>
      <c r="L261" s="486">
        <f>'M&amp;V (ORÇ)'!L254</f>
        <v>0</v>
      </c>
      <c r="M261" s="123">
        <f t="shared" si="13"/>
        <v>0</v>
      </c>
      <c r="N261" s="125">
        <f t="shared" si="15"/>
        <v>0</v>
      </c>
      <c r="O261" s="124"/>
      <c r="P261" s="124"/>
    </row>
    <row r="262" spans="2:16" x14ac:dyDescent="0.25">
      <c r="B262" s="122">
        <v>44</v>
      </c>
      <c r="C262" s="983" t="str">
        <f>IF(ISBLANK('M&amp;V (ORÇ)'!C255)," ",'M&amp;V (ORÇ)'!C255)</f>
        <v xml:space="preserve"> </v>
      </c>
      <c r="D262" s="983"/>
      <c r="E262" s="983"/>
      <c r="F262" s="983"/>
      <c r="G262" s="983"/>
      <c r="H262" s="984"/>
      <c r="I262" s="485" t="str">
        <f>IF(ISBLANK('M&amp;V (ORÇ)'!I255)," ",'M&amp;V (ORÇ)'!I255)</f>
        <v xml:space="preserve"> </v>
      </c>
      <c r="J262" s="485" t="str">
        <f>IF(ISBLANK('M&amp;V (ORÇ)'!J255)," ",'M&amp;V (ORÇ)'!J255)</f>
        <v xml:space="preserve"> </v>
      </c>
      <c r="K262" s="487">
        <f>'M&amp;V (ORÇ)'!K255</f>
        <v>0</v>
      </c>
      <c r="L262" s="486">
        <f>'M&amp;V (ORÇ)'!L255</f>
        <v>0</v>
      </c>
      <c r="M262" s="123">
        <f t="shared" si="13"/>
        <v>0</v>
      </c>
      <c r="N262" s="125">
        <f t="shared" si="15"/>
        <v>0</v>
      </c>
      <c r="O262" s="124"/>
      <c r="P262" s="124"/>
    </row>
    <row r="263" spans="2:16" x14ac:dyDescent="0.25">
      <c r="B263" s="122">
        <v>45</v>
      </c>
      <c r="C263" s="983" t="str">
        <f>IF(ISBLANK('M&amp;V (ORÇ)'!C256)," ",'M&amp;V (ORÇ)'!C256)</f>
        <v xml:space="preserve"> </v>
      </c>
      <c r="D263" s="983"/>
      <c r="E263" s="983"/>
      <c r="F263" s="983"/>
      <c r="G263" s="983"/>
      <c r="H263" s="984"/>
      <c r="I263" s="485" t="str">
        <f>IF(ISBLANK('M&amp;V (ORÇ)'!I256)," ",'M&amp;V (ORÇ)'!I256)</f>
        <v xml:space="preserve"> </v>
      </c>
      <c r="J263" s="485" t="str">
        <f>IF(ISBLANK('M&amp;V (ORÇ)'!J256)," ",'M&amp;V (ORÇ)'!J256)</f>
        <v xml:space="preserve"> </v>
      </c>
      <c r="K263" s="487">
        <f>'M&amp;V (ORÇ)'!K256</f>
        <v>0</v>
      </c>
      <c r="L263" s="486">
        <f>'M&amp;V (ORÇ)'!L256</f>
        <v>0</v>
      </c>
      <c r="M263" s="123">
        <f t="shared" si="13"/>
        <v>0</v>
      </c>
      <c r="N263" s="125">
        <f t="shared" si="15"/>
        <v>0</v>
      </c>
      <c r="O263" s="124"/>
      <c r="P263" s="124"/>
    </row>
    <row r="264" spans="2:16" x14ac:dyDescent="0.25">
      <c r="B264" s="122">
        <v>46</v>
      </c>
      <c r="C264" s="983" t="str">
        <f>IF(ISBLANK('M&amp;V (ORÇ)'!C257)," ",'M&amp;V (ORÇ)'!C257)</f>
        <v xml:space="preserve"> </v>
      </c>
      <c r="D264" s="983"/>
      <c r="E264" s="983"/>
      <c r="F264" s="983"/>
      <c r="G264" s="983"/>
      <c r="H264" s="984"/>
      <c r="I264" s="485" t="str">
        <f>IF(ISBLANK('M&amp;V (ORÇ)'!I257)," ",'M&amp;V (ORÇ)'!I257)</f>
        <v xml:space="preserve"> </v>
      </c>
      <c r="J264" s="485" t="str">
        <f>IF(ISBLANK('M&amp;V (ORÇ)'!J257)," ",'M&amp;V (ORÇ)'!J257)</f>
        <v xml:space="preserve"> </v>
      </c>
      <c r="K264" s="487">
        <f>'M&amp;V (ORÇ)'!K257</f>
        <v>0</v>
      </c>
      <c r="L264" s="486">
        <f>'M&amp;V (ORÇ)'!L257</f>
        <v>0</v>
      </c>
      <c r="M264" s="123">
        <f t="shared" si="13"/>
        <v>0</v>
      </c>
      <c r="N264" s="125">
        <f t="shared" si="15"/>
        <v>0</v>
      </c>
      <c r="O264" s="124"/>
      <c r="P264" s="124"/>
    </row>
    <row r="265" spans="2:16" x14ac:dyDescent="0.25">
      <c r="B265" s="122">
        <v>47</v>
      </c>
      <c r="C265" s="983" t="str">
        <f>IF(ISBLANK('M&amp;V (ORÇ)'!C258)," ",'M&amp;V (ORÇ)'!C258)</f>
        <v xml:space="preserve"> </v>
      </c>
      <c r="D265" s="983"/>
      <c r="E265" s="983"/>
      <c r="F265" s="983"/>
      <c r="G265" s="983"/>
      <c r="H265" s="984"/>
      <c r="I265" s="485" t="str">
        <f>IF(ISBLANK('M&amp;V (ORÇ)'!I258)," ",'M&amp;V (ORÇ)'!I258)</f>
        <v xml:space="preserve"> </v>
      </c>
      <c r="J265" s="485" t="str">
        <f>IF(ISBLANK('M&amp;V (ORÇ)'!J258)," ",'M&amp;V (ORÇ)'!J258)</f>
        <v xml:space="preserve"> </v>
      </c>
      <c r="K265" s="487">
        <f>'M&amp;V (ORÇ)'!K258</f>
        <v>0</v>
      </c>
      <c r="L265" s="486">
        <f>'M&amp;V (ORÇ)'!L258</f>
        <v>0</v>
      </c>
      <c r="M265" s="123">
        <f t="shared" si="13"/>
        <v>0</v>
      </c>
      <c r="N265" s="125">
        <f t="shared" si="15"/>
        <v>0</v>
      </c>
      <c r="O265" s="124"/>
      <c r="P265" s="124"/>
    </row>
    <row r="266" spans="2:16" x14ac:dyDescent="0.25">
      <c r="B266" s="122">
        <v>48</v>
      </c>
      <c r="C266" s="983" t="str">
        <f>IF(ISBLANK('M&amp;V (ORÇ)'!C259)," ",'M&amp;V (ORÇ)'!C259)</f>
        <v xml:space="preserve"> </v>
      </c>
      <c r="D266" s="983"/>
      <c r="E266" s="983"/>
      <c r="F266" s="983"/>
      <c r="G266" s="983"/>
      <c r="H266" s="984"/>
      <c r="I266" s="485" t="str">
        <f>IF(ISBLANK('M&amp;V (ORÇ)'!I259)," ",'M&amp;V (ORÇ)'!I259)</f>
        <v xml:space="preserve"> </v>
      </c>
      <c r="J266" s="485" t="str">
        <f>IF(ISBLANK('M&amp;V (ORÇ)'!J259)," ",'M&amp;V (ORÇ)'!J259)</f>
        <v xml:space="preserve"> </v>
      </c>
      <c r="K266" s="487">
        <f>'M&amp;V (ORÇ)'!K259</f>
        <v>0</v>
      </c>
      <c r="L266" s="486">
        <f>'M&amp;V (ORÇ)'!L259</f>
        <v>0</v>
      </c>
      <c r="M266" s="123">
        <f t="shared" si="13"/>
        <v>0</v>
      </c>
      <c r="N266" s="125">
        <f t="shared" si="15"/>
        <v>0</v>
      </c>
      <c r="O266" s="124"/>
      <c r="P266" s="124"/>
    </row>
    <row r="267" spans="2:16" x14ac:dyDescent="0.25">
      <c r="B267" s="122">
        <v>49</v>
      </c>
      <c r="C267" s="983" t="str">
        <f>IF(ISBLANK('M&amp;V (ORÇ)'!C260)," ",'M&amp;V (ORÇ)'!C260)</f>
        <v xml:space="preserve"> </v>
      </c>
      <c r="D267" s="983"/>
      <c r="E267" s="983"/>
      <c r="F267" s="983"/>
      <c r="G267" s="983"/>
      <c r="H267" s="984"/>
      <c r="I267" s="485" t="str">
        <f>IF(ISBLANK('M&amp;V (ORÇ)'!I260)," ",'M&amp;V (ORÇ)'!I260)</f>
        <v xml:space="preserve"> </v>
      </c>
      <c r="J267" s="485" t="str">
        <f>IF(ISBLANK('M&amp;V (ORÇ)'!J260)," ",'M&amp;V (ORÇ)'!J260)</f>
        <v xml:space="preserve"> </v>
      </c>
      <c r="K267" s="487">
        <f>'M&amp;V (ORÇ)'!K260</f>
        <v>0</v>
      </c>
      <c r="L267" s="486">
        <f>'M&amp;V (ORÇ)'!L260</f>
        <v>0</v>
      </c>
      <c r="M267" s="123">
        <f t="shared" si="13"/>
        <v>0</v>
      </c>
      <c r="N267" s="125">
        <f t="shared" si="15"/>
        <v>0</v>
      </c>
      <c r="O267" s="124"/>
      <c r="P267" s="124"/>
    </row>
    <row r="268" spans="2:16" x14ac:dyDescent="0.25">
      <c r="B268" s="122">
        <v>50</v>
      </c>
      <c r="C268" s="983" t="str">
        <f>IF(ISBLANK('M&amp;V (ORÇ)'!C261)," ",'M&amp;V (ORÇ)'!C261)</f>
        <v xml:space="preserve"> </v>
      </c>
      <c r="D268" s="983"/>
      <c r="E268" s="983"/>
      <c r="F268" s="983"/>
      <c r="G268" s="983"/>
      <c r="H268" s="984"/>
      <c r="I268" s="485" t="str">
        <f>IF(ISBLANK('M&amp;V (ORÇ)'!I261)," ",'M&amp;V (ORÇ)'!I261)</f>
        <v xml:space="preserve"> </v>
      </c>
      <c r="J268" s="485" t="str">
        <f>IF(ISBLANK('M&amp;V (ORÇ)'!J261)," ",'M&amp;V (ORÇ)'!J261)</f>
        <v xml:space="preserve"> </v>
      </c>
      <c r="K268" s="487">
        <f>'M&amp;V (ORÇ)'!K261</f>
        <v>0</v>
      </c>
      <c r="L268" s="486">
        <f>'M&amp;V (ORÇ)'!L261</f>
        <v>0</v>
      </c>
      <c r="M268" s="123">
        <f t="shared" si="13"/>
        <v>0</v>
      </c>
      <c r="N268" s="125">
        <f t="shared" si="15"/>
        <v>0</v>
      </c>
      <c r="O268" s="124"/>
      <c r="P268" s="124"/>
    </row>
    <row r="269" spans="2:16" x14ac:dyDescent="0.25">
      <c r="B269" s="126"/>
      <c r="C269" s="985" t="s">
        <v>685</v>
      </c>
      <c r="D269" s="985"/>
      <c r="E269" s="985"/>
      <c r="F269" s="985"/>
      <c r="G269" s="985"/>
      <c r="H269" s="985"/>
      <c r="I269" s="985"/>
      <c r="J269" s="985"/>
      <c r="K269" s="985"/>
      <c r="L269" s="986"/>
      <c r="M269" s="127">
        <f>SUM(M219:M268)</f>
        <v>0</v>
      </c>
      <c r="N269" s="127">
        <f>SUM(N219:N268)</f>
        <v>0</v>
      </c>
      <c r="O269" s="127">
        <f>SUM(O219:O268)</f>
        <v>0</v>
      </c>
      <c r="P269" s="127">
        <f>SUM(P219:P268)</f>
        <v>0</v>
      </c>
    </row>
    <row r="270" spans="2:16" x14ac:dyDescent="0.25">
      <c r="B270" s="129"/>
      <c r="C270" s="1002" t="s">
        <v>686</v>
      </c>
      <c r="D270" s="1002"/>
      <c r="E270" s="1002"/>
      <c r="F270" s="1002"/>
      <c r="G270" s="1002"/>
      <c r="H270" s="1002"/>
      <c r="I270" s="1002"/>
      <c r="J270" s="1002"/>
      <c r="K270" s="1002"/>
      <c r="L270" s="1003"/>
      <c r="M270" s="130">
        <f>SUM(M216,M269)</f>
        <v>0</v>
      </c>
      <c r="N270" s="131">
        <f>SUM(N216,N269)</f>
        <v>0</v>
      </c>
      <c r="O270" s="131">
        <f>SUM(O216,O269)</f>
        <v>0</v>
      </c>
      <c r="P270" s="131">
        <f>SUM(P216,P269)</f>
        <v>0</v>
      </c>
    </row>
    <row r="271" spans="2:16" x14ac:dyDescent="0.25">
      <c r="B271" s="967" t="s">
        <v>682</v>
      </c>
      <c r="C271" s="968"/>
      <c r="D271" s="968"/>
      <c r="E271" s="968"/>
      <c r="F271" s="968"/>
      <c r="G271" s="968"/>
      <c r="H271" s="968"/>
      <c r="I271" s="968"/>
      <c r="J271" s="968"/>
      <c r="K271" s="968"/>
      <c r="L271" s="968"/>
      <c r="M271" s="968"/>
      <c r="N271" s="968"/>
      <c r="O271" s="968"/>
      <c r="P271" s="979"/>
    </row>
    <row r="272" spans="2:16" x14ac:dyDescent="0.25">
      <c r="B272" s="1004" t="s">
        <v>233</v>
      </c>
      <c r="C272" s="1005"/>
      <c r="D272" s="1005"/>
      <c r="E272" s="1005"/>
      <c r="F272" s="1005"/>
      <c r="G272" s="1005"/>
      <c r="H272" s="1005"/>
      <c r="I272" s="1005"/>
      <c r="J272" s="1005"/>
      <c r="K272" s="1005"/>
      <c r="L272" s="1005"/>
      <c r="M272" s="1005"/>
      <c r="N272" s="1005"/>
      <c r="O272" s="1005" t="str">
        <f>B272</f>
        <v>PERÍODO DE REFERÊNCIA</v>
      </c>
      <c r="P272" s="1006"/>
    </row>
    <row r="273" spans="2:16" x14ac:dyDescent="0.25">
      <c r="B273" s="969" t="s">
        <v>234</v>
      </c>
      <c r="C273" s="970"/>
      <c r="D273" s="970"/>
      <c r="E273" s="970"/>
      <c r="F273" s="970"/>
      <c r="G273" s="970"/>
      <c r="H273" s="971"/>
      <c r="I273" s="119" t="s">
        <v>235</v>
      </c>
      <c r="J273" s="120" t="s">
        <v>236</v>
      </c>
      <c r="K273" s="120" t="s">
        <v>237</v>
      </c>
      <c r="L273" s="120" t="s">
        <v>238</v>
      </c>
      <c r="M273" s="120" t="s">
        <v>0</v>
      </c>
      <c r="N273" s="309" t="s">
        <v>795</v>
      </c>
      <c r="O273" s="309" t="s">
        <v>239</v>
      </c>
      <c r="P273" s="310" t="s">
        <v>240</v>
      </c>
    </row>
    <row r="274" spans="2:16" x14ac:dyDescent="0.25">
      <c r="B274" s="122">
        <v>1</v>
      </c>
      <c r="C274" s="983" t="str">
        <f>IF(ISBLANK('M&amp;V (ORÇ)'!C265)," ",'M&amp;V (ORÇ)'!C265)</f>
        <v xml:space="preserve"> </v>
      </c>
      <c r="D274" s="983"/>
      <c r="E274" s="983"/>
      <c r="F274" s="983"/>
      <c r="G274" s="983"/>
      <c r="H274" s="984"/>
      <c r="I274" s="485" t="str">
        <f>IF(ISBLANK('M&amp;V (ORÇ)'!I265)," ",'M&amp;V (ORÇ)'!I265)</f>
        <v xml:space="preserve"> </v>
      </c>
      <c r="J274" s="485" t="str">
        <f>IF(ISBLANK('M&amp;V (ORÇ)'!J265)," ",'M&amp;V (ORÇ)'!J265)</f>
        <v xml:space="preserve"> </v>
      </c>
      <c r="K274" s="487">
        <f>'M&amp;V (ORÇ)'!K265</f>
        <v>0</v>
      </c>
      <c r="L274" s="486">
        <f>'M&amp;V (ORÇ)'!L265</f>
        <v>0</v>
      </c>
      <c r="M274" s="123">
        <f t="shared" ref="M274:M293" si="16">IF(J274="",0,K274*L274)</f>
        <v>0</v>
      </c>
      <c r="N274" s="125">
        <f t="shared" ref="N274:N293" si="17">M274-O274-P274</f>
        <v>0</v>
      </c>
      <c r="O274" s="124"/>
      <c r="P274" s="124"/>
    </row>
    <row r="275" spans="2:16" x14ac:dyDescent="0.25">
      <c r="B275" s="122">
        <v>2</v>
      </c>
      <c r="C275" s="983" t="str">
        <f>IF(ISBLANK('M&amp;V (ORÇ)'!C266)," ",'M&amp;V (ORÇ)'!C266)</f>
        <v xml:space="preserve"> </v>
      </c>
      <c r="D275" s="983"/>
      <c r="E275" s="983"/>
      <c r="F275" s="983"/>
      <c r="G275" s="983"/>
      <c r="H275" s="984"/>
      <c r="I275" s="485" t="str">
        <f>IF(ISBLANK('M&amp;V (ORÇ)'!I266)," ",'M&amp;V (ORÇ)'!I266)</f>
        <v xml:space="preserve"> </v>
      </c>
      <c r="J275" s="485" t="str">
        <f>IF(ISBLANK('M&amp;V (ORÇ)'!J266)," ",'M&amp;V (ORÇ)'!J266)</f>
        <v xml:space="preserve"> </v>
      </c>
      <c r="K275" s="487">
        <f>'M&amp;V (ORÇ)'!K266</f>
        <v>0</v>
      </c>
      <c r="L275" s="486">
        <f>'M&amp;V (ORÇ)'!L266</f>
        <v>0</v>
      </c>
      <c r="M275" s="123">
        <f t="shared" si="16"/>
        <v>0</v>
      </c>
      <c r="N275" s="125">
        <f t="shared" si="17"/>
        <v>0</v>
      </c>
      <c r="O275" s="124"/>
      <c r="P275" s="124"/>
    </row>
    <row r="276" spans="2:16" x14ac:dyDescent="0.25">
      <c r="B276" s="122">
        <v>3</v>
      </c>
      <c r="C276" s="983" t="str">
        <f>IF(ISBLANK('M&amp;V (ORÇ)'!C267)," ",'M&amp;V (ORÇ)'!C267)</f>
        <v xml:space="preserve"> </v>
      </c>
      <c r="D276" s="983"/>
      <c r="E276" s="983"/>
      <c r="F276" s="983"/>
      <c r="G276" s="983"/>
      <c r="H276" s="984"/>
      <c r="I276" s="485" t="str">
        <f>IF(ISBLANK('M&amp;V (ORÇ)'!I267)," ",'M&amp;V (ORÇ)'!I267)</f>
        <v xml:space="preserve"> </v>
      </c>
      <c r="J276" s="485" t="str">
        <f>IF(ISBLANK('M&amp;V (ORÇ)'!J267)," ",'M&amp;V (ORÇ)'!J267)</f>
        <v xml:space="preserve"> </v>
      </c>
      <c r="K276" s="487">
        <f>'M&amp;V (ORÇ)'!K267</f>
        <v>0</v>
      </c>
      <c r="L276" s="486">
        <f>'M&amp;V (ORÇ)'!L267</f>
        <v>0</v>
      </c>
      <c r="M276" s="123">
        <f t="shared" si="16"/>
        <v>0</v>
      </c>
      <c r="N276" s="125">
        <f t="shared" si="17"/>
        <v>0</v>
      </c>
      <c r="O276" s="124"/>
      <c r="P276" s="124"/>
    </row>
    <row r="277" spans="2:16" x14ac:dyDescent="0.25">
      <c r="B277" s="122">
        <v>4</v>
      </c>
      <c r="C277" s="983" t="str">
        <f>IF(ISBLANK('M&amp;V (ORÇ)'!C268)," ",'M&amp;V (ORÇ)'!C268)</f>
        <v xml:space="preserve"> </v>
      </c>
      <c r="D277" s="983"/>
      <c r="E277" s="983"/>
      <c r="F277" s="983"/>
      <c r="G277" s="983"/>
      <c r="H277" s="984"/>
      <c r="I277" s="485" t="str">
        <f>IF(ISBLANK('M&amp;V (ORÇ)'!I268)," ",'M&amp;V (ORÇ)'!I268)</f>
        <v xml:space="preserve"> </v>
      </c>
      <c r="J277" s="485" t="str">
        <f>IF(ISBLANK('M&amp;V (ORÇ)'!J268)," ",'M&amp;V (ORÇ)'!J268)</f>
        <v xml:space="preserve"> </v>
      </c>
      <c r="K277" s="487">
        <f>'M&amp;V (ORÇ)'!K268</f>
        <v>0</v>
      </c>
      <c r="L277" s="486">
        <f>'M&amp;V (ORÇ)'!L268</f>
        <v>0</v>
      </c>
      <c r="M277" s="123">
        <f t="shared" si="16"/>
        <v>0</v>
      </c>
      <c r="N277" s="125">
        <f t="shared" si="17"/>
        <v>0</v>
      </c>
      <c r="O277" s="124"/>
      <c r="P277" s="124"/>
    </row>
    <row r="278" spans="2:16" x14ac:dyDescent="0.25">
      <c r="B278" s="122">
        <v>5</v>
      </c>
      <c r="C278" s="983" t="str">
        <f>IF(ISBLANK('M&amp;V (ORÇ)'!C269)," ",'M&amp;V (ORÇ)'!C269)</f>
        <v xml:space="preserve"> </v>
      </c>
      <c r="D278" s="983"/>
      <c r="E278" s="983"/>
      <c r="F278" s="983"/>
      <c r="G278" s="983"/>
      <c r="H278" s="984"/>
      <c r="I278" s="485" t="str">
        <f>IF(ISBLANK('M&amp;V (ORÇ)'!I269)," ",'M&amp;V (ORÇ)'!I269)</f>
        <v xml:space="preserve"> </v>
      </c>
      <c r="J278" s="485" t="str">
        <f>IF(ISBLANK('M&amp;V (ORÇ)'!J269)," ",'M&amp;V (ORÇ)'!J269)</f>
        <v xml:space="preserve"> </v>
      </c>
      <c r="K278" s="487">
        <f>'M&amp;V (ORÇ)'!K269</f>
        <v>0</v>
      </c>
      <c r="L278" s="486">
        <f>'M&amp;V (ORÇ)'!L269</f>
        <v>0</v>
      </c>
      <c r="M278" s="123">
        <f t="shared" si="16"/>
        <v>0</v>
      </c>
      <c r="N278" s="125">
        <f t="shared" si="17"/>
        <v>0</v>
      </c>
      <c r="O278" s="124"/>
      <c r="P278" s="124"/>
    </row>
    <row r="279" spans="2:16" x14ac:dyDescent="0.25">
      <c r="B279" s="122">
        <v>6</v>
      </c>
      <c r="C279" s="983" t="str">
        <f>IF(ISBLANK('M&amp;V (ORÇ)'!C270)," ",'M&amp;V (ORÇ)'!C270)</f>
        <v xml:space="preserve"> </v>
      </c>
      <c r="D279" s="983"/>
      <c r="E279" s="983"/>
      <c r="F279" s="983"/>
      <c r="G279" s="983"/>
      <c r="H279" s="984"/>
      <c r="I279" s="485" t="str">
        <f>IF(ISBLANK('M&amp;V (ORÇ)'!I270)," ",'M&amp;V (ORÇ)'!I270)</f>
        <v xml:space="preserve"> </v>
      </c>
      <c r="J279" s="485" t="str">
        <f>IF(ISBLANK('M&amp;V (ORÇ)'!J270)," ",'M&amp;V (ORÇ)'!J270)</f>
        <v xml:space="preserve"> </v>
      </c>
      <c r="K279" s="487">
        <f>'M&amp;V (ORÇ)'!K270</f>
        <v>0</v>
      </c>
      <c r="L279" s="486">
        <f>'M&amp;V (ORÇ)'!L270</f>
        <v>0</v>
      </c>
      <c r="M279" s="123">
        <f t="shared" si="16"/>
        <v>0</v>
      </c>
      <c r="N279" s="125">
        <f t="shared" si="17"/>
        <v>0</v>
      </c>
      <c r="O279" s="124"/>
      <c r="P279" s="124"/>
    </row>
    <row r="280" spans="2:16" x14ac:dyDescent="0.25">
      <c r="B280" s="122">
        <v>7</v>
      </c>
      <c r="C280" s="983" t="str">
        <f>IF(ISBLANK('M&amp;V (ORÇ)'!C271)," ",'M&amp;V (ORÇ)'!C271)</f>
        <v xml:space="preserve"> </v>
      </c>
      <c r="D280" s="983"/>
      <c r="E280" s="983"/>
      <c r="F280" s="983"/>
      <c r="G280" s="983"/>
      <c r="H280" s="984"/>
      <c r="I280" s="485" t="str">
        <f>IF(ISBLANK('M&amp;V (ORÇ)'!I271)," ",'M&amp;V (ORÇ)'!I271)</f>
        <v xml:space="preserve"> </v>
      </c>
      <c r="J280" s="485" t="str">
        <f>IF(ISBLANK('M&amp;V (ORÇ)'!J271)," ",'M&amp;V (ORÇ)'!J271)</f>
        <v xml:space="preserve"> </v>
      </c>
      <c r="K280" s="487">
        <f>'M&amp;V (ORÇ)'!K271</f>
        <v>0</v>
      </c>
      <c r="L280" s="486">
        <f>'M&amp;V (ORÇ)'!L271</f>
        <v>0</v>
      </c>
      <c r="M280" s="123">
        <f t="shared" si="16"/>
        <v>0</v>
      </c>
      <c r="N280" s="125">
        <f t="shared" si="17"/>
        <v>0</v>
      </c>
      <c r="O280" s="124"/>
      <c r="P280" s="124"/>
    </row>
    <row r="281" spans="2:16" x14ac:dyDescent="0.25">
      <c r="B281" s="122">
        <v>8</v>
      </c>
      <c r="C281" s="983" t="str">
        <f>IF(ISBLANK('M&amp;V (ORÇ)'!C272)," ",'M&amp;V (ORÇ)'!C272)</f>
        <v xml:space="preserve"> </v>
      </c>
      <c r="D281" s="983"/>
      <c r="E281" s="983"/>
      <c r="F281" s="983"/>
      <c r="G281" s="983"/>
      <c r="H281" s="984"/>
      <c r="I281" s="485" t="str">
        <f>IF(ISBLANK('M&amp;V (ORÇ)'!I272)," ",'M&amp;V (ORÇ)'!I272)</f>
        <v xml:space="preserve"> </v>
      </c>
      <c r="J281" s="485" t="str">
        <f>IF(ISBLANK('M&amp;V (ORÇ)'!J272)," ",'M&amp;V (ORÇ)'!J272)</f>
        <v xml:space="preserve"> </v>
      </c>
      <c r="K281" s="487">
        <f>'M&amp;V (ORÇ)'!K272</f>
        <v>0</v>
      </c>
      <c r="L281" s="486">
        <f>'M&amp;V (ORÇ)'!L272</f>
        <v>0</v>
      </c>
      <c r="M281" s="123">
        <f t="shared" si="16"/>
        <v>0</v>
      </c>
      <c r="N281" s="125">
        <f t="shared" si="17"/>
        <v>0</v>
      </c>
      <c r="O281" s="124"/>
      <c r="P281" s="124"/>
    </row>
    <row r="282" spans="2:16" x14ac:dyDescent="0.25">
      <c r="B282" s="122">
        <v>9</v>
      </c>
      <c r="C282" s="983" t="str">
        <f>IF(ISBLANK('M&amp;V (ORÇ)'!C273)," ",'M&amp;V (ORÇ)'!C273)</f>
        <v xml:space="preserve"> </v>
      </c>
      <c r="D282" s="983"/>
      <c r="E282" s="983"/>
      <c r="F282" s="983"/>
      <c r="G282" s="983"/>
      <c r="H282" s="984"/>
      <c r="I282" s="485" t="str">
        <f>IF(ISBLANK('M&amp;V (ORÇ)'!I273)," ",'M&amp;V (ORÇ)'!I273)</f>
        <v xml:space="preserve"> </v>
      </c>
      <c r="J282" s="485" t="str">
        <f>IF(ISBLANK('M&amp;V (ORÇ)'!J273)," ",'M&amp;V (ORÇ)'!J273)</f>
        <v xml:space="preserve"> </v>
      </c>
      <c r="K282" s="487">
        <f>'M&amp;V (ORÇ)'!K273</f>
        <v>0</v>
      </c>
      <c r="L282" s="486">
        <f>'M&amp;V (ORÇ)'!L273</f>
        <v>0</v>
      </c>
      <c r="M282" s="123">
        <f t="shared" si="16"/>
        <v>0</v>
      </c>
      <c r="N282" s="125">
        <f t="shared" si="17"/>
        <v>0</v>
      </c>
      <c r="O282" s="124"/>
      <c r="P282" s="124"/>
    </row>
    <row r="283" spans="2:16" x14ac:dyDescent="0.25">
      <c r="B283" s="122">
        <v>10</v>
      </c>
      <c r="C283" s="983" t="str">
        <f>IF(ISBLANK('M&amp;V (ORÇ)'!C274)," ",'M&amp;V (ORÇ)'!C274)</f>
        <v xml:space="preserve"> </v>
      </c>
      <c r="D283" s="983"/>
      <c r="E283" s="983"/>
      <c r="F283" s="983"/>
      <c r="G283" s="983"/>
      <c r="H283" s="984"/>
      <c r="I283" s="485" t="str">
        <f>IF(ISBLANK('M&amp;V (ORÇ)'!I274)," ",'M&amp;V (ORÇ)'!I274)</f>
        <v xml:space="preserve"> </v>
      </c>
      <c r="J283" s="485" t="str">
        <f>IF(ISBLANK('M&amp;V (ORÇ)'!J274)," ",'M&amp;V (ORÇ)'!J274)</f>
        <v xml:space="preserve"> </v>
      </c>
      <c r="K283" s="487">
        <f>'M&amp;V (ORÇ)'!K274</f>
        <v>0</v>
      </c>
      <c r="L283" s="486">
        <f>'M&amp;V (ORÇ)'!L274</f>
        <v>0</v>
      </c>
      <c r="M283" s="123">
        <f t="shared" si="16"/>
        <v>0</v>
      </c>
      <c r="N283" s="125">
        <f t="shared" si="17"/>
        <v>0</v>
      </c>
      <c r="O283" s="124"/>
      <c r="P283" s="124"/>
    </row>
    <row r="284" spans="2:16" x14ac:dyDescent="0.25">
      <c r="B284" s="122">
        <v>11</v>
      </c>
      <c r="C284" s="983" t="str">
        <f>IF(ISBLANK('M&amp;V (ORÇ)'!C275)," ",'M&amp;V (ORÇ)'!C275)</f>
        <v xml:space="preserve"> </v>
      </c>
      <c r="D284" s="983"/>
      <c r="E284" s="983"/>
      <c r="F284" s="983"/>
      <c r="G284" s="983"/>
      <c r="H284" s="984"/>
      <c r="I284" s="485" t="str">
        <f>IF(ISBLANK('M&amp;V (ORÇ)'!I275)," ",'M&amp;V (ORÇ)'!I275)</f>
        <v xml:space="preserve"> </v>
      </c>
      <c r="J284" s="485" t="str">
        <f>IF(ISBLANK('M&amp;V (ORÇ)'!J275)," ",'M&amp;V (ORÇ)'!J275)</f>
        <v xml:space="preserve"> </v>
      </c>
      <c r="K284" s="487">
        <f>'M&amp;V (ORÇ)'!K275</f>
        <v>0</v>
      </c>
      <c r="L284" s="486">
        <f>'M&amp;V (ORÇ)'!L275</f>
        <v>0</v>
      </c>
      <c r="M284" s="123">
        <f t="shared" si="16"/>
        <v>0</v>
      </c>
      <c r="N284" s="125">
        <f t="shared" si="17"/>
        <v>0</v>
      </c>
      <c r="O284" s="124"/>
      <c r="P284" s="124"/>
    </row>
    <row r="285" spans="2:16" x14ac:dyDescent="0.25">
      <c r="B285" s="122">
        <v>12</v>
      </c>
      <c r="C285" s="983" t="str">
        <f>IF(ISBLANK('M&amp;V (ORÇ)'!C276)," ",'M&amp;V (ORÇ)'!C276)</f>
        <v xml:space="preserve"> </v>
      </c>
      <c r="D285" s="983"/>
      <c r="E285" s="983"/>
      <c r="F285" s="983"/>
      <c r="G285" s="983"/>
      <c r="H285" s="984"/>
      <c r="I285" s="485" t="str">
        <f>IF(ISBLANK('M&amp;V (ORÇ)'!I276)," ",'M&amp;V (ORÇ)'!I276)</f>
        <v xml:space="preserve"> </v>
      </c>
      <c r="J285" s="485" t="str">
        <f>IF(ISBLANK('M&amp;V (ORÇ)'!J276)," ",'M&amp;V (ORÇ)'!J276)</f>
        <v xml:space="preserve"> </v>
      </c>
      <c r="K285" s="487">
        <f>'M&amp;V (ORÇ)'!K276</f>
        <v>0</v>
      </c>
      <c r="L285" s="486">
        <f>'M&amp;V (ORÇ)'!L276</f>
        <v>0</v>
      </c>
      <c r="M285" s="123">
        <f t="shared" si="16"/>
        <v>0</v>
      </c>
      <c r="N285" s="125">
        <f t="shared" si="17"/>
        <v>0</v>
      </c>
      <c r="O285" s="124"/>
      <c r="P285" s="124"/>
    </row>
    <row r="286" spans="2:16" x14ac:dyDescent="0.25">
      <c r="B286" s="122">
        <v>13</v>
      </c>
      <c r="C286" s="983" t="str">
        <f>IF(ISBLANK('M&amp;V (ORÇ)'!C277)," ",'M&amp;V (ORÇ)'!C277)</f>
        <v xml:space="preserve"> </v>
      </c>
      <c r="D286" s="983"/>
      <c r="E286" s="983"/>
      <c r="F286" s="983"/>
      <c r="G286" s="983"/>
      <c r="H286" s="984"/>
      <c r="I286" s="485" t="str">
        <f>IF(ISBLANK('M&amp;V (ORÇ)'!I277)," ",'M&amp;V (ORÇ)'!I277)</f>
        <v xml:space="preserve"> </v>
      </c>
      <c r="J286" s="485" t="str">
        <f>IF(ISBLANK('M&amp;V (ORÇ)'!J277)," ",'M&amp;V (ORÇ)'!J277)</f>
        <v xml:space="preserve"> </v>
      </c>
      <c r="K286" s="487">
        <f>'M&amp;V (ORÇ)'!K277</f>
        <v>0</v>
      </c>
      <c r="L286" s="486">
        <f>'M&amp;V (ORÇ)'!L277</f>
        <v>0</v>
      </c>
      <c r="M286" s="123">
        <f t="shared" si="16"/>
        <v>0</v>
      </c>
      <c r="N286" s="125">
        <f t="shared" si="17"/>
        <v>0</v>
      </c>
      <c r="O286" s="124"/>
      <c r="P286" s="124"/>
    </row>
    <row r="287" spans="2:16" x14ac:dyDescent="0.25">
      <c r="B287" s="122">
        <v>14</v>
      </c>
      <c r="C287" s="983" t="str">
        <f>IF(ISBLANK('M&amp;V (ORÇ)'!C278)," ",'M&amp;V (ORÇ)'!C278)</f>
        <v xml:space="preserve"> </v>
      </c>
      <c r="D287" s="983"/>
      <c r="E287" s="983"/>
      <c r="F287" s="983"/>
      <c r="G287" s="983"/>
      <c r="H287" s="984"/>
      <c r="I287" s="485" t="str">
        <f>IF(ISBLANK('M&amp;V (ORÇ)'!I278)," ",'M&amp;V (ORÇ)'!I278)</f>
        <v xml:space="preserve"> </v>
      </c>
      <c r="J287" s="485" t="str">
        <f>IF(ISBLANK('M&amp;V (ORÇ)'!J278)," ",'M&amp;V (ORÇ)'!J278)</f>
        <v xml:space="preserve"> </v>
      </c>
      <c r="K287" s="487">
        <f>'M&amp;V (ORÇ)'!K278</f>
        <v>0</v>
      </c>
      <c r="L287" s="486">
        <f>'M&amp;V (ORÇ)'!L278</f>
        <v>0</v>
      </c>
      <c r="M287" s="123">
        <f t="shared" si="16"/>
        <v>0</v>
      </c>
      <c r="N287" s="125">
        <f t="shared" si="17"/>
        <v>0</v>
      </c>
      <c r="O287" s="124"/>
      <c r="P287" s="124"/>
    </row>
    <row r="288" spans="2:16" x14ac:dyDescent="0.25">
      <c r="B288" s="122">
        <v>15</v>
      </c>
      <c r="C288" s="983" t="str">
        <f>IF(ISBLANK('M&amp;V (ORÇ)'!C279)," ",'M&amp;V (ORÇ)'!C279)</f>
        <v xml:space="preserve"> </v>
      </c>
      <c r="D288" s="983"/>
      <c r="E288" s="983"/>
      <c r="F288" s="983"/>
      <c r="G288" s="983"/>
      <c r="H288" s="984"/>
      <c r="I288" s="485" t="str">
        <f>IF(ISBLANK('M&amp;V (ORÇ)'!I279)," ",'M&amp;V (ORÇ)'!I279)</f>
        <v xml:space="preserve"> </v>
      </c>
      <c r="J288" s="485" t="str">
        <f>IF(ISBLANK('M&amp;V (ORÇ)'!J279)," ",'M&amp;V (ORÇ)'!J279)</f>
        <v xml:space="preserve"> </v>
      </c>
      <c r="K288" s="487">
        <f>'M&amp;V (ORÇ)'!K279</f>
        <v>0</v>
      </c>
      <c r="L288" s="486">
        <f>'M&amp;V (ORÇ)'!L279</f>
        <v>0</v>
      </c>
      <c r="M288" s="123">
        <f t="shared" si="16"/>
        <v>0</v>
      </c>
      <c r="N288" s="125">
        <f t="shared" si="17"/>
        <v>0</v>
      </c>
      <c r="O288" s="124"/>
      <c r="P288" s="124"/>
    </row>
    <row r="289" spans="2:16" x14ac:dyDescent="0.25">
      <c r="B289" s="122">
        <v>16</v>
      </c>
      <c r="C289" s="983" t="str">
        <f>IF(ISBLANK('M&amp;V (ORÇ)'!C280)," ",'M&amp;V (ORÇ)'!C280)</f>
        <v xml:space="preserve"> </v>
      </c>
      <c r="D289" s="983"/>
      <c r="E289" s="983"/>
      <c r="F289" s="983"/>
      <c r="G289" s="983"/>
      <c r="H289" s="984"/>
      <c r="I289" s="485" t="str">
        <f>IF(ISBLANK('M&amp;V (ORÇ)'!I280)," ",'M&amp;V (ORÇ)'!I280)</f>
        <v xml:space="preserve"> </v>
      </c>
      <c r="J289" s="485" t="str">
        <f>IF(ISBLANK('M&amp;V (ORÇ)'!J280)," ",'M&amp;V (ORÇ)'!J280)</f>
        <v xml:space="preserve"> </v>
      </c>
      <c r="K289" s="487">
        <f>'M&amp;V (ORÇ)'!K280</f>
        <v>0</v>
      </c>
      <c r="L289" s="486">
        <f>'M&amp;V (ORÇ)'!L280</f>
        <v>0</v>
      </c>
      <c r="M289" s="123">
        <f t="shared" si="16"/>
        <v>0</v>
      </c>
      <c r="N289" s="125">
        <f t="shared" si="17"/>
        <v>0</v>
      </c>
      <c r="O289" s="124"/>
      <c r="P289" s="124"/>
    </row>
    <row r="290" spans="2:16" x14ac:dyDescent="0.25">
      <c r="B290" s="122">
        <v>17</v>
      </c>
      <c r="C290" s="983" t="str">
        <f>IF(ISBLANK('M&amp;V (ORÇ)'!C281)," ",'M&amp;V (ORÇ)'!C281)</f>
        <v xml:space="preserve"> </v>
      </c>
      <c r="D290" s="983"/>
      <c r="E290" s="983"/>
      <c r="F290" s="983"/>
      <c r="G290" s="983"/>
      <c r="H290" s="984"/>
      <c r="I290" s="485" t="str">
        <f>IF(ISBLANK('M&amp;V (ORÇ)'!I281)," ",'M&amp;V (ORÇ)'!I281)</f>
        <v xml:space="preserve"> </v>
      </c>
      <c r="J290" s="485" t="str">
        <f>IF(ISBLANK('M&amp;V (ORÇ)'!J281)," ",'M&amp;V (ORÇ)'!J281)</f>
        <v xml:space="preserve"> </v>
      </c>
      <c r="K290" s="487">
        <f>'M&amp;V (ORÇ)'!K281</f>
        <v>0</v>
      </c>
      <c r="L290" s="486">
        <f>'M&amp;V (ORÇ)'!L281</f>
        <v>0</v>
      </c>
      <c r="M290" s="123">
        <f t="shared" si="16"/>
        <v>0</v>
      </c>
      <c r="N290" s="125">
        <f t="shared" si="17"/>
        <v>0</v>
      </c>
      <c r="O290" s="124"/>
      <c r="P290" s="124"/>
    </row>
    <row r="291" spans="2:16" x14ac:dyDescent="0.25">
      <c r="B291" s="122">
        <v>18</v>
      </c>
      <c r="C291" s="983" t="str">
        <f>IF(ISBLANK('M&amp;V (ORÇ)'!C282)," ",'M&amp;V (ORÇ)'!C282)</f>
        <v xml:space="preserve"> </v>
      </c>
      <c r="D291" s="983"/>
      <c r="E291" s="983"/>
      <c r="F291" s="983"/>
      <c r="G291" s="983"/>
      <c r="H291" s="984"/>
      <c r="I291" s="485" t="str">
        <f>IF(ISBLANK('M&amp;V (ORÇ)'!I282)," ",'M&amp;V (ORÇ)'!I282)</f>
        <v xml:space="preserve"> </v>
      </c>
      <c r="J291" s="485" t="str">
        <f>IF(ISBLANK('M&amp;V (ORÇ)'!J282)," ",'M&amp;V (ORÇ)'!J282)</f>
        <v xml:space="preserve"> </v>
      </c>
      <c r="K291" s="487">
        <f>'M&amp;V (ORÇ)'!K282</f>
        <v>0</v>
      </c>
      <c r="L291" s="486">
        <f>'M&amp;V (ORÇ)'!L282</f>
        <v>0</v>
      </c>
      <c r="M291" s="123">
        <f t="shared" si="16"/>
        <v>0</v>
      </c>
      <c r="N291" s="125">
        <f t="shared" si="17"/>
        <v>0</v>
      </c>
      <c r="O291" s="124"/>
      <c r="P291" s="124"/>
    </row>
    <row r="292" spans="2:16" x14ac:dyDescent="0.25">
      <c r="B292" s="122">
        <v>19</v>
      </c>
      <c r="C292" s="983" t="str">
        <f>IF(ISBLANK('M&amp;V (ORÇ)'!C283)," ",'M&amp;V (ORÇ)'!C283)</f>
        <v xml:space="preserve"> </v>
      </c>
      <c r="D292" s="983"/>
      <c r="E292" s="983"/>
      <c r="F292" s="983"/>
      <c r="G292" s="983"/>
      <c r="H292" s="984"/>
      <c r="I292" s="485" t="str">
        <f>IF(ISBLANK('M&amp;V (ORÇ)'!I283)," ",'M&amp;V (ORÇ)'!I283)</f>
        <v xml:space="preserve"> </v>
      </c>
      <c r="J292" s="485" t="str">
        <f>IF(ISBLANK('M&amp;V (ORÇ)'!J283)," ",'M&amp;V (ORÇ)'!J283)</f>
        <v xml:space="preserve"> </v>
      </c>
      <c r="K292" s="487">
        <f>'M&amp;V (ORÇ)'!K283</f>
        <v>0</v>
      </c>
      <c r="L292" s="486">
        <f>'M&amp;V (ORÇ)'!L283</f>
        <v>0</v>
      </c>
      <c r="M292" s="123">
        <f t="shared" si="16"/>
        <v>0</v>
      </c>
      <c r="N292" s="125">
        <f t="shared" si="17"/>
        <v>0</v>
      </c>
      <c r="O292" s="124"/>
      <c r="P292" s="124"/>
    </row>
    <row r="293" spans="2:16" x14ac:dyDescent="0.25">
      <c r="B293" s="122">
        <v>20</v>
      </c>
      <c r="C293" s="983" t="str">
        <f>IF(ISBLANK('M&amp;V (ORÇ)'!C284)," ",'M&amp;V (ORÇ)'!C284)</f>
        <v xml:space="preserve"> </v>
      </c>
      <c r="D293" s="983"/>
      <c r="E293" s="983"/>
      <c r="F293" s="983"/>
      <c r="G293" s="983"/>
      <c r="H293" s="984"/>
      <c r="I293" s="485" t="str">
        <f>IF(ISBLANK('M&amp;V (ORÇ)'!I284)," ",'M&amp;V (ORÇ)'!I284)</f>
        <v xml:space="preserve"> </v>
      </c>
      <c r="J293" s="485" t="str">
        <f>IF(ISBLANK('M&amp;V (ORÇ)'!J284)," ",'M&amp;V (ORÇ)'!J284)</f>
        <v xml:space="preserve"> </v>
      </c>
      <c r="K293" s="487">
        <f>'M&amp;V (ORÇ)'!K284</f>
        <v>0</v>
      </c>
      <c r="L293" s="486">
        <f>'M&amp;V (ORÇ)'!L284</f>
        <v>0</v>
      </c>
      <c r="M293" s="123">
        <f t="shared" si="16"/>
        <v>0</v>
      </c>
      <c r="N293" s="125">
        <f t="shared" si="17"/>
        <v>0</v>
      </c>
      <c r="O293" s="124"/>
      <c r="P293" s="124"/>
    </row>
    <row r="294" spans="2:16" x14ac:dyDescent="0.25">
      <c r="B294" s="126"/>
      <c r="C294" s="985" t="s">
        <v>248</v>
      </c>
      <c r="D294" s="985"/>
      <c r="E294" s="985"/>
      <c r="F294" s="985"/>
      <c r="G294" s="985"/>
      <c r="H294" s="985"/>
      <c r="I294" s="985"/>
      <c r="J294" s="985"/>
      <c r="K294" s="985"/>
      <c r="L294" s="986"/>
      <c r="M294" s="127">
        <f>SUM(M274:M293)</f>
        <v>0</v>
      </c>
      <c r="N294" s="127">
        <f>SUM(N274:N293)</f>
        <v>0</v>
      </c>
      <c r="O294" s="127">
        <f>SUM(O274:O293)</f>
        <v>0</v>
      </c>
      <c r="P294" s="127">
        <f>SUM(P274:P293)</f>
        <v>0</v>
      </c>
    </row>
    <row r="295" spans="2:16" x14ac:dyDescent="0.25">
      <c r="B295" s="1004" t="s">
        <v>242</v>
      </c>
      <c r="C295" s="1005"/>
      <c r="D295" s="1005"/>
      <c r="E295" s="1005"/>
      <c r="F295" s="1005"/>
      <c r="G295" s="1005"/>
      <c r="H295" s="1005"/>
      <c r="I295" s="1005"/>
      <c r="J295" s="1005"/>
      <c r="K295" s="1005"/>
      <c r="L295" s="1005"/>
      <c r="M295" s="1005"/>
      <c r="N295" s="1005"/>
      <c r="O295" s="1005" t="str">
        <f>B295</f>
        <v>PERÍODO PÓS-RETROFIT</v>
      </c>
      <c r="P295" s="1006"/>
    </row>
    <row r="296" spans="2:16" x14ac:dyDescent="0.25">
      <c r="B296" s="969" t="s">
        <v>234</v>
      </c>
      <c r="C296" s="970"/>
      <c r="D296" s="970"/>
      <c r="E296" s="970"/>
      <c r="F296" s="970"/>
      <c r="G296" s="970"/>
      <c r="H296" s="971"/>
      <c r="I296" s="119" t="s">
        <v>235</v>
      </c>
      <c r="J296" s="120" t="s">
        <v>236</v>
      </c>
      <c r="K296" s="120" t="s">
        <v>237</v>
      </c>
      <c r="L296" s="120" t="s">
        <v>238</v>
      </c>
      <c r="M296" s="120" t="s">
        <v>0</v>
      </c>
      <c r="N296" s="309" t="s">
        <v>795</v>
      </c>
      <c r="O296" s="309" t="s">
        <v>239</v>
      </c>
      <c r="P296" s="310" t="s">
        <v>240</v>
      </c>
    </row>
    <row r="297" spans="2:16" x14ac:dyDescent="0.25">
      <c r="B297" s="122">
        <v>1</v>
      </c>
      <c r="C297" s="983" t="str">
        <f>IF(ISBLANK('M&amp;V (ORÇ)'!C287)," ",'M&amp;V (ORÇ)'!C287)</f>
        <v xml:space="preserve"> </v>
      </c>
      <c r="D297" s="983"/>
      <c r="E297" s="983"/>
      <c r="F297" s="983"/>
      <c r="G297" s="983"/>
      <c r="H297" s="984"/>
      <c r="I297" s="485" t="str">
        <f>IF(ISBLANK('M&amp;V (ORÇ)'!I287)," ",'M&amp;V (ORÇ)'!I287)</f>
        <v xml:space="preserve"> </v>
      </c>
      <c r="J297" s="485" t="str">
        <f>IF(ISBLANK('M&amp;V (ORÇ)'!J287)," ",'M&amp;V (ORÇ)'!J287)</f>
        <v xml:space="preserve"> </v>
      </c>
      <c r="K297" s="487">
        <f>'M&amp;V (ORÇ)'!K287</f>
        <v>0</v>
      </c>
      <c r="L297" s="486">
        <f>'M&amp;V (ORÇ)'!L287</f>
        <v>0</v>
      </c>
      <c r="M297" s="123">
        <f t="shared" ref="M297:M316" si="18">IF(J297="",0,K297*L297)</f>
        <v>0</v>
      </c>
      <c r="N297" s="125">
        <f t="shared" ref="N297:N316" si="19">M297-O297-P297</f>
        <v>0</v>
      </c>
      <c r="O297" s="124"/>
      <c r="P297" s="124"/>
    </row>
    <row r="298" spans="2:16" x14ac:dyDescent="0.25">
      <c r="B298" s="122">
        <v>2</v>
      </c>
      <c r="C298" s="983" t="str">
        <f>IF(ISBLANK('M&amp;V (ORÇ)'!C288)," ",'M&amp;V (ORÇ)'!C288)</f>
        <v xml:space="preserve"> </v>
      </c>
      <c r="D298" s="983"/>
      <c r="E298" s="983"/>
      <c r="F298" s="983"/>
      <c r="G298" s="983"/>
      <c r="H298" s="984"/>
      <c r="I298" s="485" t="str">
        <f>IF(ISBLANK('M&amp;V (ORÇ)'!I288)," ",'M&amp;V (ORÇ)'!I288)</f>
        <v xml:space="preserve"> </v>
      </c>
      <c r="J298" s="485" t="str">
        <f>IF(ISBLANK('M&amp;V (ORÇ)'!J288)," ",'M&amp;V (ORÇ)'!J288)</f>
        <v xml:space="preserve"> </v>
      </c>
      <c r="K298" s="487">
        <f>'M&amp;V (ORÇ)'!K288</f>
        <v>0</v>
      </c>
      <c r="L298" s="486">
        <f>'M&amp;V (ORÇ)'!L288</f>
        <v>0</v>
      </c>
      <c r="M298" s="123">
        <f t="shared" si="18"/>
        <v>0</v>
      </c>
      <c r="N298" s="125">
        <f t="shared" si="19"/>
        <v>0</v>
      </c>
      <c r="O298" s="124"/>
      <c r="P298" s="124"/>
    </row>
    <row r="299" spans="2:16" x14ac:dyDescent="0.25">
      <c r="B299" s="122">
        <v>3</v>
      </c>
      <c r="C299" s="983" t="str">
        <f>IF(ISBLANK('M&amp;V (ORÇ)'!C289)," ",'M&amp;V (ORÇ)'!C289)</f>
        <v xml:space="preserve"> </v>
      </c>
      <c r="D299" s="983"/>
      <c r="E299" s="983"/>
      <c r="F299" s="983"/>
      <c r="G299" s="983"/>
      <c r="H299" s="984"/>
      <c r="I299" s="485" t="str">
        <f>IF(ISBLANK('M&amp;V (ORÇ)'!I289)," ",'M&amp;V (ORÇ)'!I289)</f>
        <v xml:space="preserve"> </v>
      </c>
      <c r="J299" s="485" t="str">
        <f>IF(ISBLANK('M&amp;V (ORÇ)'!J289)," ",'M&amp;V (ORÇ)'!J289)</f>
        <v xml:space="preserve"> </v>
      </c>
      <c r="K299" s="487">
        <f>'M&amp;V (ORÇ)'!K289</f>
        <v>0</v>
      </c>
      <c r="L299" s="486">
        <f>'M&amp;V (ORÇ)'!L289</f>
        <v>0</v>
      </c>
      <c r="M299" s="123">
        <f t="shared" si="18"/>
        <v>0</v>
      </c>
      <c r="N299" s="125">
        <f t="shared" si="19"/>
        <v>0</v>
      </c>
      <c r="O299" s="124"/>
      <c r="P299" s="124"/>
    </row>
    <row r="300" spans="2:16" x14ac:dyDescent="0.25">
      <c r="B300" s="122">
        <v>4</v>
      </c>
      <c r="C300" s="983" t="str">
        <f>IF(ISBLANK('M&amp;V (ORÇ)'!C290)," ",'M&amp;V (ORÇ)'!C290)</f>
        <v xml:space="preserve"> </v>
      </c>
      <c r="D300" s="983"/>
      <c r="E300" s="983"/>
      <c r="F300" s="983"/>
      <c r="G300" s="983"/>
      <c r="H300" s="984"/>
      <c r="I300" s="485" t="str">
        <f>IF(ISBLANK('M&amp;V (ORÇ)'!I290)," ",'M&amp;V (ORÇ)'!I290)</f>
        <v xml:space="preserve"> </v>
      </c>
      <c r="J300" s="485" t="str">
        <f>IF(ISBLANK('M&amp;V (ORÇ)'!J290)," ",'M&amp;V (ORÇ)'!J290)</f>
        <v xml:space="preserve"> </v>
      </c>
      <c r="K300" s="487">
        <f>'M&amp;V (ORÇ)'!K290</f>
        <v>0</v>
      </c>
      <c r="L300" s="486">
        <f>'M&amp;V (ORÇ)'!L290</f>
        <v>0</v>
      </c>
      <c r="M300" s="123">
        <f t="shared" si="18"/>
        <v>0</v>
      </c>
      <c r="N300" s="125">
        <f t="shared" si="19"/>
        <v>0</v>
      </c>
      <c r="O300" s="124"/>
      <c r="P300" s="124"/>
    </row>
    <row r="301" spans="2:16" x14ac:dyDescent="0.25">
      <c r="B301" s="122">
        <v>5</v>
      </c>
      <c r="C301" s="983" t="str">
        <f>IF(ISBLANK('M&amp;V (ORÇ)'!C291)," ",'M&amp;V (ORÇ)'!C291)</f>
        <v xml:space="preserve"> </v>
      </c>
      <c r="D301" s="983"/>
      <c r="E301" s="983"/>
      <c r="F301" s="983"/>
      <c r="G301" s="983"/>
      <c r="H301" s="984"/>
      <c r="I301" s="485" t="str">
        <f>IF(ISBLANK('M&amp;V (ORÇ)'!I291)," ",'M&amp;V (ORÇ)'!I291)</f>
        <v xml:space="preserve"> </v>
      </c>
      <c r="J301" s="485" t="str">
        <f>IF(ISBLANK('M&amp;V (ORÇ)'!J291)," ",'M&amp;V (ORÇ)'!J291)</f>
        <v xml:space="preserve"> </v>
      </c>
      <c r="K301" s="487">
        <f>'M&amp;V (ORÇ)'!K291</f>
        <v>0</v>
      </c>
      <c r="L301" s="486">
        <f>'M&amp;V (ORÇ)'!L291</f>
        <v>0</v>
      </c>
      <c r="M301" s="123">
        <f t="shared" si="18"/>
        <v>0</v>
      </c>
      <c r="N301" s="125">
        <f t="shared" si="19"/>
        <v>0</v>
      </c>
      <c r="O301" s="124"/>
      <c r="P301" s="124"/>
    </row>
    <row r="302" spans="2:16" x14ac:dyDescent="0.25">
      <c r="B302" s="122">
        <v>6</v>
      </c>
      <c r="C302" s="983" t="str">
        <f>IF(ISBLANK('M&amp;V (ORÇ)'!C292)," ",'M&amp;V (ORÇ)'!C292)</f>
        <v xml:space="preserve"> </v>
      </c>
      <c r="D302" s="983"/>
      <c r="E302" s="983"/>
      <c r="F302" s="983"/>
      <c r="G302" s="983"/>
      <c r="H302" s="984"/>
      <c r="I302" s="485" t="str">
        <f>IF(ISBLANK('M&amp;V (ORÇ)'!I292)," ",'M&amp;V (ORÇ)'!I292)</f>
        <v xml:space="preserve"> </v>
      </c>
      <c r="J302" s="485" t="str">
        <f>IF(ISBLANK('M&amp;V (ORÇ)'!J292)," ",'M&amp;V (ORÇ)'!J292)</f>
        <v xml:space="preserve"> </v>
      </c>
      <c r="K302" s="487">
        <f>'M&amp;V (ORÇ)'!K292</f>
        <v>0</v>
      </c>
      <c r="L302" s="486">
        <f>'M&amp;V (ORÇ)'!L292</f>
        <v>0</v>
      </c>
      <c r="M302" s="123">
        <f t="shared" si="18"/>
        <v>0</v>
      </c>
      <c r="N302" s="125">
        <f t="shared" si="19"/>
        <v>0</v>
      </c>
      <c r="O302" s="124"/>
      <c r="P302" s="124"/>
    </row>
    <row r="303" spans="2:16" x14ac:dyDescent="0.25">
      <c r="B303" s="122">
        <v>7</v>
      </c>
      <c r="C303" s="983" t="str">
        <f>IF(ISBLANK('M&amp;V (ORÇ)'!C293)," ",'M&amp;V (ORÇ)'!C293)</f>
        <v xml:space="preserve"> </v>
      </c>
      <c r="D303" s="983"/>
      <c r="E303" s="983"/>
      <c r="F303" s="983"/>
      <c r="G303" s="983"/>
      <c r="H303" s="984"/>
      <c r="I303" s="485" t="str">
        <f>IF(ISBLANK('M&amp;V (ORÇ)'!I293)," ",'M&amp;V (ORÇ)'!I293)</f>
        <v xml:space="preserve"> </v>
      </c>
      <c r="J303" s="485" t="str">
        <f>IF(ISBLANK('M&amp;V (ORÇ)'!J293)," ",'M&amp;V (ORÇ)'!J293)</f>
        <v xml:space="preserve"> </v>
      </c>
      <c r="K303" s="487">
        <f>'M&amp;V (ORÇ)'!K293</f>
        <v>0</v>
      </c>
      <c r="L303" s="486">
        <f>'M&amp;V (ORÇ)'!L293</f>
        <v>0</v>
      </c>
      <c r="M303" s="123">
        <f t="shared" si="18"/>
        <v>0</v>
      </c>
      <c r="N303" s="125">
        <f t="shared" si="19"/>
        <v>0</v>
      </c>
      <c r="O303" s="124"/>
      <c r="P303" s="124"/>
    </row>
    <row r="304" spans="2:16" x14ac:dyDescent="0.25">
      <c r="B304" s="122">
        <v>8</v>
      </c>
      <c r="C304" s="983" t="str">
        <f>IF(ISBLANK('M&amp;V (ORÇ)'!C294)," ",'M&amp;V (ORÇ)'!C294)</f>
        <v xml:space="preserve"> </v>
      </c>
      <c r="D304" s="983"/>
      <c r="E304" s="983"/>
      <c r="F304" s="983"/>
      <c r="G304" s="983"/>
      <c r="H304" s="984"/>
      <c r="I304" s="485" t="str">
        <f>IF(ISBLANK('M&amp;V (ORÇ)'!I294)," ",'M&amp;V (ORÇ)'!I294)</f>
        <v xml:space="preserve"> </v>
      </c>
      <c r="J304" s="485" t="str">
        <f>IF(ISBLANK('M&amp;V (ORÇ)'!J294)," ",'M&amp;V (ORÇ)'!J294)</f>
        <v xml:space="preserve"> </v>
      </c>
      <c r="K304" s="487">
        <f>'M&amp;V (ORÇ)'!K294</f>
        <v>0</v>
      </c>
      <c r="L304" s="486">
        <f>'M&amp;V (ORÇ)'!L294</f>
        <v>0</v>
      </c>
      <c r="M304" s="123">
        <f t="shared" si="18"/>
        <v>0</v>
      </c>
      <c r="N304" s="125">
        <f t="shared" si="19"/>
        <v>0</v>
      </c>
      <c r="O304" s="124"/>
      <c r="P304" s="124"/>
    </row>
    <row r="305" spans="2:16" x14ac:dyDescent="0.25">
      <c r="B305" s="122">
        <v>9</v>
      </c>
      <c r="C305" s="983" t="str">
        <f>IF(ISBLANK('M&amp;V (ORÇ)'!C295)," ",'M&amp;V (ORÇ)'!C295)</f>
        <v xml:space="preserve"> </v>
      </c>
      <c r="D305" s="983"/>
      <c r="E305" s="983"/>
      <c r="F305" s="983"/>
      <c r="G305" s="983"/>
      <c r="H305" s="984"/>
      <c r="I305" s="485" t="str">
        <f>IF(ISBLANK('M&amp;V (ORÇ)'!I295)," ",'M&amp;V (ORÇ)'!I295)</f>
        <v xml:space="preserve"> </v>
      </c>
      <c r="J305" s="485" t="str">
        <f>IF(ISBLANK('M&amp;V (ORÇ)'!J295)," ",'M&amp;V (ORÇ)'!J295)</f>
        <v xml:space="preserve"> </v>
      </c>
      <c r="K305" s="487">
        <f>'M&amp;V (ORÇ)'!K295</f>
        <v>0</v>
      </c>
      <c r="L305" s="486">
        <f>'M&amp;V (ORÇ)'!L295</f>
        <v>0</v>
      </c>
      <c r="M305" s="123">
        <f t="shared" si="18"/>
        <v>0</v>
      </c>
      <c r="N305" s="125">
        <f t="shared" si="19"/>
        <v>0</v>
      </c>
      <c r="O305" s="124"/>
      <c r="P305" s="124"/>
    </row>
    <row r="306" spans="2:16" x14ac:dyDescent="0.25">
      <c r="B306" s="122">
        <v>10</v>
      </c>
      <c r="C306" s="983" t="str">
        <f>IF(ISBLANK('M&amp;V (ORÇ)'!C296)," ",'M&amp;V (ORÇ)'!C296)</f>
        <v xml:space="preserve"> </v>
      </c>
      <c r="D306" s="983"/>
      <c r="E306" s="983"/>
      <c r="F306" s="983"/>
      <c r="G306" s="983"/>
      <c r="H306" s="984"/>
      <c r="I306" s="485" t="str">
        <f>IF(ISBLANK('M&amp;V (ORÇ)'!I296)," ",'M&amp;V (ORÇ)'!I296)</f>
        <v xml:space="preserve"> </v>
      </c>
      <c r="J306" s="485" t="str">
        <f>IF(ISBLANK('M&amp;V (ORÇ)'!J296)," ",'M&amp;V (ORÇ)'!J296)</f>
        <v xml:space="preserve"> </v>
      </c>
      <c r="K306" s="487">
        <f>'M&amp;V (ORÇ)'!K296</f>
        <v>0</v>
      </c>
      <c r="L306" s="486">
        <f>'M&amp;V (ORÇ)'!L296</f>
        <v>0</v>
      </c>
      <c r="M306" s="123">
        <f t="shared" si="18"/>
        <v>0</v>
      </c>
      <c r="N306" s="125">
        <f t="shared" si="19"/>
        <v>0</v>
      </c>
      <c r="O306" s="124"/>
      <c r="P306" s="124"/>
    </row>
    <row r="307" spans="2:16" x14ac:dyDescent="0.25">
      <c r="B307" s="122">
        <v>11</v>
      </c>
      <c r="C307" s="983" t="str">
        <f>IF(ISBLANK('M&amp;V (ORÇ)'!C297)," ",'M&amp;V (ORÇ)'!C297)</f>
        <v xml:space="preserve"> </v>
      </c>
      <c r="D307" s="983"/>
      <c r="E307" s="983"/>
      <c r="F307" s="983"/>
      <c r="G307" s="983"/>
      <c r="H307" s="984"/>
      <c r="I307" s="485" t="str">
        <f>IF(ISBLANK('M&amp;V (ORÇ)'!I297)," ",'M&amp;V (ORÇ)'!I297)</f>
        <v xml:space="preserve"> </v>
      </c>
      <c r="J307" s="485" t="str">
        <f>IF(ISBLANK('M&amp;V (ORÇ)'!J297)," ",'M&amp;V (ORÇ)'!J297)</f>
        <v xml:space="preserve"> </v>
      </c>
      <c r="K307" s="487">
        <f>'M&amp;V (ORÇ)'!K297</f>
        <v>0</v>
      </c>
      <c r="L307" s="486">
        <f>'M&amp;V (ORÇ)'!L297</f>
        <v>0</v>
      </c>
      <c r="M307" s="123">
        <f t="shared" si="18"/>
        <v>0</v>
      </c>
      <c r="N307" s="125">
        <f t="shared" si="19"/>
        <v>0</v>
      </c>
      <c r="O307" s="124"/>
      <c r="P307" s="124"/>
    </row>
    <row r="308" spans="2:16" x14ac:dyDescent="0.25">
      <c r="B308" s="122">
        <v>12</v>
      </c>
      <c r="C308" s="983" t="str">
        <f>IF(ISBLANK('M&amp;V (ORÇ)'!C298)," ",'M&amp;V (ORÇ)'!C298)</f>
        <v xml:space="preserve"> </v>
      </c>
      <c r="D308" s="983"/>
      <c r="E308" s="983"/>
      <c r="F308" s="983"/>
      <c r="G308" s="983"/>
      <c r="H308" s="984"/>
      <c r="I308" s="485" t="str">
        <f>IF(ISBLANK('M&amp;V (ORÇ)'!I298)," ",'M&amp;V (ORÇ)'!I298)</f>
        <v xml:space="preserve"> </v>
      </c>
      <c r="J308" s="485" t="str">
        <f>IF(ISBLANK('M&amp;V (ORÇ)'!J298)," ",'M&amp;V (ORÇ)'!J298)</f>
        <v xml:space="preserve"> </v>
      </c>
      <c r="K308" s="487">
        <f>'M&amp;V (ORÇ)'!K298</f>
        <v>0</v>
      </c>
      <c r="L308" s="486">
        <f>'M&amp;V (ORÇ)'!L298</f>
        <v>0</v>
      </c>
      <c r="M308" s="123">
        <f t="shared" si="18"/>
        <v>0</v>
      </c>
      <c r="N308" s="125">
        <f t="shared" si="19"/>
        <v>0</v>
      </c>
      <c r="O308" s="124"/>
      <c r="P308" s="124"/>
    </row>
    <row r="309" spans="2:16" x14ac:dyDescent="0.25">
      <c r="B309" s="122">
        <v>13</v>
      </c>
      <c r="C309" s="983" t="str">
        <f>IF(ISBLANK('M&amp;V (ORÇ)'!C299)," ",'M&amp;V (ORÇ)'!C299)</f>
        <v xml:space="preserve"> </v>
      </c>
      <c r="D309" s="983"/>
      <c r="E309" s="983"/>
      <c r="F309" s="983"/>
      <c r="G309" s="983"/>
      <c r="H309" s="984"/>
      <c r="I309" s="485" t="str">
        <f>IF(ISBLANK('M&amp;V (ORÇ)'!I299)," ",'M&amp;V (ORÇ)'!I299)</f>
        <v xml:space="preserve"> </v>
      </c>
      <c r="J309" s="485" t="str">
        <f>IF(ISBLANK('M&amp;V (ORÇ)'!J299)," ",'M&amp;V (ORÇ)'!J299)</f>
        <v xml:space="preserve"> </v>
      </c>
      <c r="K309" s="487">
        <f>'M&amp;V (ORÇ)'!K299</f>
        <v>0</v>
      </c>
      <c r="L309" s="486">
        <f>'M&amp;V (ORÇ)'!L299</f>
        <v>0</v>
      </c>
      <c r="M309" s="123">
        <f t="shared" si="18"/>
        <v>0</v>
      </c>
      <c r="N309" s="125">
        <f t="shared" si="19"/>
        <v>0</v>
      </c>
      <c r="O309" s="124"/>
      <c r="P309" s="124"/>
    </row>
    <row r="310" spans="2:16" x14ac:dyDescent="0.25">
      <c r="B310" s="122">
        <v>14</v>
      </c>
      <c r="C310" s="983" t="str">
        <f>IF(ISBLANK('M&amp;V (ORÇ)'!C300)," ",'M&amp;V (ORÇ)'!C300)</f>
        <v xml:space="preserve"> </v>
      </c>
      <c r="D310" s="983"/>
      <c r="E310" s="983"/>
      <c r="F310" s="983"/>
      <c r="G310" s="983"/>
      <c r="H310" s="984"/>
      <c r="I310" s="485" t="str">
        <f>IF(ISBLANK('M&amp;V (ORÇ)'!I300)," ",'M&amp;V (ORÇ)'!I300)</f>
        <v xml:space="preserve"> </v>
      </c>
      <c r="J310" s="485" t="str">
        <f>IF(ISBLANK('M&amp;V (ORÇ)'!J300)," ",'M&amp;V (ORÇ)'!J300)</f>
        <v xml:space="preserve"> </v>
      </c>
      <c r="K310" s="487">
        <f>'M&amp;V (ORÇ)'!K300</f>
        <v>0</v>
      </c>
      <c r="L310" s="486">
        <f>'M&amp;V (ORÇ)'!L300</f>
        <v>0</v>
      </c>
      <c r="M310" s="123">
        <f t="shared" si="18"/>
        <v>0</v>
      </c>
      <c r="N310" s="125">
        <f t="shared" si="19"/>
        <v>0</v>
      </c>
      <c r="O310" s="124"/>
      <c r="P310" s="124"/>
    </row>
    <row r="311" spans="2:16" x14ac:dyDescent="0.25">
      <c r="B311" s="122">
        <v>15</v>
      </c>
      <c r="C311" s="983" t="str">
        <f>IF(ISBLANK('M&amp;V (ORÇ)'!C301)," ",'M&amp;V (ORÇ)'!C301)</f>
        <v xml:space="preserve"> </v>
      </c>
      <c r="D311" s="983"/>
      <c r="E311" s="983"/>
      <c r="F311" s="983"/>
      <c r="G311" s="983"/>
      <c r="H311" s="984"/>
      <c r="I311" s="485" t="str">
        <f>IF(ISBLANK('M&amp;V (ORÇ)'!I301)," ",'M&amp;V (ORÇ)'!I301)</f>
        <v xml:space="preserve"> </v>
      </c>
      <c r="J311" s="485" t="str">
        <f>IF(ISBLANK('M&amp;V (ORÇ)'!J301)," ",'M&amp;V (ORÇ)'!J301)</f>
        <v xml:space="preserve"> </v>
      </c>
      <c r="K311" s="487">
        <f>'M&amp;V (ORÇ)'!K301</f>
        <v>0</v>
      </c>
      <c r="L311" s="486">
        <f>'M&amp;V (ORÇ)'!L301</f>
        <v>0</v>
      </c>
      <c r="M311" s="123">
        <f t="shared" si="18"/>
        <v>0</v>
      </c>
      <c r="N311" s="125">
        <f t="shared" si="19"/>
        <v>0</v>
      </c>
      <c r="O311" s="124"/>
      <c r="P311" s="124"/>
    </row>
    <row r="312" spans="2:16" x14ac:dyDescent="0.25">
      <c r="B312" s="122">
        <v>16</v>
      </c>
      <c r="C312" s="983" t="str">
        <f>IF(ISBLANK('M&amp;V (ORÇ)'!C302)," ",'M&amp;V (ORÇ)'!C302)</f>
        <v xml:space="preserve"> </v>
      </c>
      <c r="D312" s="983"/>
      <c r="E312" s="983"/>
      <c r="F312" s="983"/>
      <c r="G312" s="983"/>
      <c r="H312" s="984"/>
      <c r="I312" s="485" t="str">
        <f>IF(ISBLANK('M&amp;V (ORÇ)'!I302)," ",'M&amp;V (ORÇ)'!I302)</f>
        <v xml:space="preserve"> </v>
      </c>
      <c r="J312" s="485" t="str">
        <f>IF(ISBLANK('M&amp;V (ORÇ)'!J302)," ",'M&amp;V (ORÇ)'!J302)</f>
        <v xml:space="preserve"> </v>
      </c>
      <c r="K312" s="487">
        <f>'M&amp;V (ORÇ)'!K302</f>
        <v>0</v>
      </c>
      <c r="L312" s="486">
        <f>'M&amp;V (ORÇ)'!L302</f>
        <v>0</v>
      </c>
      <c r="M312" s="123">
        <f t="shared" si="18"/>
        <v>0</v>
      </c>
      <c r="N312" s="125">
        <f t="shared" si="19"/>
        <v>0</v>
      </c>
      <c r="O312" s="124"/>
      <c r="P312" s="124"/>
    </row>
    <row r="313" spans="2:16" x14ac:dyDescent="0.25">
      <c r="B313" s="122">
        <v>17</v>
      </c>
      <c r="C313" s="983" t="str">
        <f>IF(ISBLANK('M&amp;V (ORÇ)'!C303)," ",'M&amp;V (ORÇ)'!C303)</f>
        <v xml:space="preserve"> </v>
      </c>
      <c r="D313" s="983"/>
      <c r="E313" s="983"/>
      <c r="F313" s="983"/>
      <c r="G313" s="983"/>
      <c r="H313" s="984"/>
      <c r="I313" s="485" t="str">
        <f>IF(ISBLANK('M&amp;V (ORÇ)'!I303)," ",'M&amp;V (ORÇ)'!I303)</f>
        <v xml:space="preserve"> </v>
      </c>
      <c r="J313" s="485" t="str">
        <f>IF(ISBLANK('M&amp;V (ORÇ)'!J303)," ",'M&amp;V (ORÇ)'!J303)</f>
        <v xml:space="preserve"> </v>
      </c>
      <c r="K313" s="487">
        <f>'M&amp;V (ORÇ)'!K303</f>
        <v>0</v>
      </c>
      <c r="L313" s="486">
        <f>'M&amp;V (ORÇ)'!L303</f>
        <v>0</v>
      </c>
      <c r="M313" s="123">
        <f t="shared" si="18"/>
        <v>0</v>
      </c>
      <c r="N313" s="125">
        <f t="shared" si="19"/>
        <v>0</v>
      </c>
      <c r="O313" s="124"/>
      <c r="P313" s="124"/>
    </row>
    <row r="314" spans="2:16" x14ac:dyDescent="0.25">
      <c r="B314" s="122">
        <v>18</v>
      </c>
      <c r="C314" s="983" t="str">
        <f>IF(ISBLANK('M&amp;V (ORÇ)'!C304)," ",'M&amp;V (ORÇ)'!C304)</f>
        <v xml:space="preserve"> </v>
      </c>
      <c r="D314" s="983"/>
      <c r="E314" s="983"/>
      <c r="F314" s="983"/>
      <c r="G314" s="983"/>
      <c r="H314" s="984"/>
      <c r="I314" s="485" t="str">
        <f>IF(ISBLANK('M&amp;V (ORÇ)'!I304)," ",'M&amp;V (ORÇ)'!I304)</f>
        <v xml:space="preserve"> </v>
      </c>
      <c r="J314" s="485" t="str">
        <f>IF(ISBLANK('M&amp;V (ORÇ)'!J304)," ",'M&amp;V (ORÇ)'!J304)</f>
        <v xml:space="preserve"> </v>
      </c>
      <c r="K314" s="487">
        <f>'M&amp;V (ORÇ)'!K304</f>
        <v>0</v>
      </c>
      <c r="L314" s="486">
        <f>'M&amp;V (ORÇ)'!L304</f>
        <v>0</v>
      </c>
      <c r="M314" s="123">
        <f t="shared" si="18"/>
        <v>0</v>
      </c>
      <c r="N314" s="125">
        <f t="shared" si="19"/>
        <v>0</v>
      </c>
      <c r="O314" s="124"/>
      <c r="P314" s="124"/>
    </row>
    <row r="315" spans="2:16" x14ac:dyDescent="0.25">
      <c r="B315" s="122">
        <v>19</v>
      </c>
      <c r="C315" s="983" t="str">
        <f>IF(ISBLANK('M&amp;V (ORÇ)'!C305)," ",'M&amp;V (ORÇ)'!C305)</f>
        <v xml:space="preserve"> </v>
      </c>
      <c r="D315" s="983"/>
      <c r="E315" s="983"/>
      <c r="F315" s="983"/>
      <c r="G315" s="983"/>
      <c r="H315" s="984"/>
      <c r="I315" s="485" t="str">
        <f>IF(ISBLANK('M&amp;V (ORÇ)'!I305)," ",'M&amp;V (ORÇ)'!I305)</f>
        <v xml:space="preserve"> </v>
      </c>
      <c r="J315" s="485" t="str">
        <f>IF(ISBLANK('M&amp;V (ORÇ)'!J305)," ",'M&amp;V (ORÇ)'!J305)</f>
        <v xml:space="preserve"> </v>
      </c>
      <c r="K315" s="487">
        <f>'M&amp;V (ORÇ)'!K305</f>
        <v>0</v>
      </c>
      <c r="L315" s="486">
        <f>'M&amp;V (ORÇ)'!L305</f>
        <v>0</v>
      </c>
      <c r="M315" s="123">
        <f t="shared" si="18"/>
        <v>0</v>
      </c>
      <c r="N315" s="125">
        <f t="shared" si="19"/>
        <v>0</v>
      </c>
      <c r="O315" s="124"/>
      <c r="P315" s="124"/>
    </row>
    <row r="316" spans="2:16" x14ac:dyDescent="0.25">
      <c r="B316" s="122">
        <v>20</v>
      </c>
      <c r="C316" s="983" t="str">
        <f>IF(ISBLANK('M&amp;V (ORÇ)'!C306)," ",'M&amp;V (ORÇ)'!C306)</f>
        <v xml:space="preserve"> </v>
      </c>
      <c r="D316" s="983"/>
      <c r="E316" s="983"/>
      <c r="F316" s="983"/>
      <c r="G316" s="983"/>
      <c r="H316" s="984"/>
      <c r="I316" s="485" t="str">
        <f>IF(ISBLANK('M&amp;V (ORÇ)'!I306)," ",'M&amp;V (ORÇ)'!I306)</f>
        <v xml:space="preserve"> </v>
      </c>
      <c r="J316" s="485" t="str">
        <f>IF(ISBLANK('M&amp;V (ORÇ)'!J306)," ",'M&amp;V (ORÇ)'!J306)</f>
        <v xml:space="preserve"> </v>
      </c>
      <c r="K316" s="487">
        <f>'M&amp;V (ORÇ)'!K306</f>
        <v>0</v>
      </c>
      <c r="L316" s="486">
        <f>'M&amp;V (ORÇ)'!L306</f>
        <v>0</v>
      </c>
      <c r="M316" s="123">
        <f t="shared" si="18"/>
        <v>0</v>
      </c>
      <c r="N316" s="125">
        <f t="shared" si="19"/>
        <v>0</v>
      </c>
      <c r="O316" s="124"/>
      <c r="P316" s="124"/>
    </row>
    <row r="317" spans="2:16" x14ac:dyDescent="0.25">
      <c r="B317" s="126"/>
      <c r="C317" s="985" t="s">
        <v>249</v>
      </c>
      <c r="D317" s="985"/>
      <c r="E317" s="985"/>
      <c r="F317" s="985"/>
      <c r="G317" s="985"/>
      <c r="H317" s="985"/>
      <c r="I317" s="985"/>
      <c r="J317" s="985"/>
      <c r="K317" s="985"/>
      <c r="L317" s="986"/>
      <c r="M317" s="127">
        <f>SUM(M297:M316)</f>
        <v>0</v>
      </c>
      <c r="N317" s="127">
        <f>SUM(N297:N316)</f>
        <v>0</v>
      </c>
      <c r="O317" s="127">
        <f>SUM(O297:O316)</f>
        <v>0</v>
      </c>
      <c r="P317" s="127">
        <f>SUM(P297:P316)</f>
        <v>0</v>
      </c>
    </row>
    <row r="318" spans="2:16" x14ac:dyDescent="0.25">
      <c r="B318" s="129"/>
      <c r="C318" s="1002" t="s">
        <v>250</v>
      </c>
      <c r="D318" s="1002"/>
      <c r="E318" s="1002"/>
      <c r="F318" s="1002"/>
      <c r="G318" s="1002"/>
      <c r="H318" s="1002"/>
      <c r="I318" s="1002"/>
      <c r="J318" s="1002"/>
      <c r="K318" s="1002"/>
      <c r="L318" s="1003"/>
      <c r="M318" s="130">
        <f>SUM(M294,M317)</f>
        <v>0</v>
      </c>
      <c r="N318" s="131">
        <f>SUM(N294,N317)</f>
        <v>0</v>
      </c>
      <c r="O318" s="131">
        <f>SUM(O294,O317)</f>
        <v>0</v>
      </c>
      <c r="P318" s="131">
        <f>SUM(P294,P317)</f>
        <v>0</v>
      </c>
    </row>
    <row r="319" spans="2:16" x14ac:dyDescent="0.25">
      <c r="B319" s="967" t="s">
        <v>683</v>
      </c>
      <c r="C319" s="968"/>
      <c r="D319" s="968"/>
      <c r="E319" s="968"/>
      <c r="F319" s="968"/>
      <c r="G319" s="968"/>
      <c r="H319" s="968"/>
      <c r="I319" s="968"/>
      <c r="J319" s="968"/>
      <c r="K319" s="968"/>
      <c r="L319" s="968"/>
      <c r="M319" s="968"/>
      <c r="N319" s="968"/>
      <c r="O319" s="968"/>
      <c r="P319" s="979"/>
    </row>
    <row r="320" spans="2:16" x14ac:dyDescent="0.25">
      <c r="B320" s="1004" t="s">
        <v>233</v>
      </c>
      <c r="C320" s="1005"/>
      <c r="D320" s="1005"/>
      <c r="E320" s="1005"/>
      <c r="F320" s="1005"/>
      <c r="G320" s="1005"/>
      <c r="H320" s="1005"/>
      <c r="I320" s="1005"/>
      <c r="J320" s="1005"/>
      <c r="K320" s="1005"/>
      <c r="L320" s="1005"/>
      <c r="M320" s="1005"/>
      <c r="N320" s="1005"/>
      <c r="O320" s="1005" t="str">
        <f>B320</f>
        <v>PERÍODO DE REFERÊNCIA</v>
      </c>
      <c r="P320" s="1006"/>
    </row>
    <row r="321" spans="2:16" x14ac:dyDescent="0.25">
      <c r="B321" s="969" t="s">
        <v>234</v>
      </c>
      <c r="C321" s="970"/>
      <c r="D321" s="970"/>
      <c r="E321" s="970"/>
      <c r="F321" s="970"/>
      <c r="G321" s="970"/>
      <c r="H321" s="971"/>
      <c r="I321" s="119" t="s">
        <v>235</v>
      </c>
      <c r="J321" s="120" t="s">
        <v>236</v>
      </c>
      <c r="K321" s="120" t="s">
        <v>237</v>
      </c>
      <c r="L321" s="120" t="s">
        <v>238</v>
      </c>
      <c r="M321" s="120" t="s">
        <v>0</v>
      </c>
      <c r="N321" s="309" t="s">
        <v>795</v>
      </c>
      <c r="O321" s="309" t="s">
        <v>239</v>
      </c>
      <c r="P321" s="310" t="s">
        <v>240</v>
      </c>
    </row>
    <row r="322" spans="2:16" x14ac:dyDescent="0.25">
      <c r="B322" s="122">
        <v>1</v>
      </c>
      <c r="C322" s="983" t="str">
        <f>IF(ISBLANK('M&amp;V (ORÇ)'!C310)," ",'M&amp;V (ORÇ)'!C310)</f>
        <v xml:space="preserve"> </v>
      </c>
      <c r="D322" s="983"/>
      <c r="E322" s="983"/>
      <c r="F322" s="983"/>
      <c r="G322" s="983"/>
      <c r="H322" s="984"/>
      <c r="I322" s="485" t="str">
        <f>IF(ISBLANK('M&amp;V (ORÇ)'!I310)," ",'M&amp;V (ORÇ)'!I310)</f>
        <v xml:space="preserve"> </v>
      </c>
      <c r="J322" s="485" t="str">
        <f>IF(ISBLANK('M&amp;V (ORÇ)'!J310)," ",'M&amp;V (ORÇ)'!J310)</f>
        <v xml:space="preserve"> </v>
      </c>
      <c r="K322" s="487">
        <f>'M&amp;V (ORÇ)'!K310</f>
        <v>0</v>
      </c>
      <c r="L322" s="486">
        <f>'M&amp;V (ORÇ)'!L310</f>
        <v>0</v>
      </c>
      <c r="M322" s="123">
        <f t="shared" ref="M322:M331" si="20">IF(J322="",0,K322*L322)</f>
        <v>0</v>
      </c>
      <c r="N322" s="125">
        <f t="shared" ref="N322:N331" si="21">M322-O322-P322</f>
        <v>0</v>
      </c>
      <c r="O322" s="124"/>
      <c r="P322" s="124"/>
    </row>
    <row r="323" spans="2:16" x14ac:dyDescent="0.25">
      <c r="B323" s="122">
        <v>2</v>
      </c>
      <c r="C323" s="983" t="str">
        <f>IF(ISBLANK('M&amp;V (ORÇ)'!C311)," ",'M&amp;V (ORÇ)'!C311)</f>
        <v xml:space="preserve"> </v>
      </c>
      <c r="D323" s="983"/>
      <c r="E323" s="983"/>
      <c r="F323" s="983"/>
      <c r="G323" s="983"/>
      <c r="H323" s="984"/>
      <c r="I323" s="485" t="str">
        <f>IF(ISBLANK('M&amp;V (ORÇ)'!I311)," ",'M&amp;V (ORÇ)'!I311)</f>
        <v xml:space="preserve"> </v>
      </c>
      <c r="J323" s="485" t="str">
        <f>IF(ISBLANK('M&amp;V (ORÇ)'!J311)," ",'M&amp;V (ORÇ)'!J311)</f>
        <v xml:space="preserve"> </v>
      </c>
      <c r="K323" s="487">
        <f>'M&amp;V (ORÇ)'!K311</f>
        <v>0</v>
      </c>
      <c r="L323" s="486">
        <f>'M&amp;V (ORÇ)'!L311</f>
        <v>0</v>
      </c>
      <c r="M323" s="123">
        <f t="shared" si="20"/>
        <v>0</v>
      </c>
      <c r="N323" s="125">
        <f t="shared" si="21"/>
        <v>0</v>
      </c>
      <c r="O323" s="124"/>
      <c r="P323" s="124"/>
    </row>
    <row r="324" spans="2:16" x14ac:dyDescent="0.25">
      <c r="B324" s="122">
        <v>3</v>
      </c>
      <c r="C324" s="983" t="str">
        <f>IF(ISBLANK('M&amp;V (ORÇ)'!C312)," ",'M&amp;V (ORÇ)'!C312)</f>
        <v xml:space="preserve"> </v>
      </c>
      <c r="D324" s="983"/>
      <c r="E324" s="983"/>
      <c r="F324" s="983"/>
      <c r="G324" s="983"/>
      <c r="H324" s="984"/>
      <c r="I324" s="485" t="str">
        <f>IF(ISBLANK('M&amp;V (ORÇ)'!I312)," ",'M&amp;V (ORÇ)'!I312)</f>
        <v xml:space="preserve"> </v>
      </c>
      <c r="J324" s="485" t="str">
        <f>IF(ISBLANK('M&amp;V (ORÇ)'!J312)," ",'M&amp;V (ORÇ)'!J312)</f>
        <v xml:space="preserve"> </v>
      </c>
      <c r="K324" s="487">
        <f>'M&amp;V (ORÇ)'!K312</f>
        <v>0</v>
      </c>
      <c r="L324" s="486">
        <f>'M&amp;V (ORÇ)'!L312</f>
        <v>0</v>
      </c>
      <c r="M324" s="123">
        <f t="shared" si="20"/>
        <v>0</v>
      </c>
      <c r="N324" s="125">
        <f t="shared" si="21"/>
        <v>0</v>
      </c>
      <c r="O324" s="124"/>
      <c r="P324" s="124"/>
    </row>
    <row r="325" spans="2:16" x14ac:dyDescent="0.25">
      <c r="B325" s="122">
        <v>4</v>
      </c>
      <c r="C325" s="983" t="str">
        <f>IF(ISBLANK('M&amp;V (ORÇ)'!C313)," ",'M&amp;V (ORÇ)'!C313)</f>
        <v xml:space="preserve"> </v>
      </c>
      <c r="D325" s="983"/>
      <c r="E325" s="983"/>
      <c r="F325" s="983"/>
      <c r="G325" s="983"/>
      <c r="H325" s="984"/>
      <c r="I325" s="485" t="str">
        <f>IF(ISBLANK('M&amp;V (ORÇ)'!I313)," ",'M&amp;V (ORÇ)'!I313)</f>
        <v xml:space="preserve"> </v>
      </c>
      <c r="J325" s="485" t="str">
        <f>IF(ISBLANK('M&amp;V (ORÇ)'!J313)," ",'M&amp;V (ORÇ)'!J313)</f>
        <v xml:space="preserve"> </v>
      </c>
      <c r="K325" s="487">
        <f>'M&amp;V (ORÇ)'!K313</f>
        <v>0</v>
      </c>
      <c r="L325" s="486">
        <f>'M&amp;V (ORÇ)'!L313</f>
        <v>0</v>
      </c>
      <c r="M325" s="123">
        <f t="shared" si="20"/>
        <v>0</v>
      </c>
      <c r="N325" s="125">
        <f t="shared" si="21"/>
        <v>0</v>
      </c>
      <c r="O325" s="124"/>
      <c r="P325" s="124"/>
    </row>
    <row r="326" spans="2:16" x14ac:dyDescent="0.25">
      <c r="B326" s="122">
        <v>5</v>
      </c>
      <c r="C326" s="983" t="str">
        <f>IF(ISBLANK('M&amp;V (ORÇ)'!C314)," ",'M&amp;V (ORÇ)'!C314)</f>
        <v xml:space="preserve"> </v>
      </c>
      <c r="D326" s="983"/>
      <c r="E326" s="983"/>
      <c r="F326" s="983"/>
      <c r="G326" s="983"/>
      <c r="H326" s="984"/>
      <c r="I326" s="485" t="str">
        <f>IF(ISBLANK('M&amp;V (ORÇ)'!I314)," ",'M&amp;V (ORÇ)'!I314)</f>
        <v xml:space="preserve"> </v>
      </c>
      <c r="J326" s="485" t="str">
        <f>IF(ISBLANK('M&amp;V (ORÇ)'!J314)," ",'M&amp;V (ORÇ)'!J314)</f>
        <v xml:space="preserve"> </v>
      </c>
      <c r="K326" s="487">
        <f>'M&amp;V (ORÇ)'!K314</f>
        <v>0</v>
      </c>
      <c r="L326" s="486">
        <f>'M&amp;V (ORÇ)'!L314</f>
        <v>0</v>
      </c>
      <c r="M326" s="123">
        <f t="shared" si="20"/>
        <v>0</v>
      </c>
      <c r="N326" s="125">
        <f t="shared" si="21"/>
        <v>0</v>
      </c>
      <c r="O326" s="124"/>
      <c r="P326" s="124"/>
    </row>
    <row r="327" spans="2:16" x14ac:dyDescent="0.25">
      <c r="B327" s="122">
        <v>6</v>
      </c>
      <c r="C327" s="983" t="str">
        <f>IF(ISBLANK('M&amp;V (ORÇ)'!C315)," ",'M&amp;V (ORÇ)'!C315)</f>
        <v xml:space="preserve"> </v>
      </c>
      <c r="D327" s="983"/>
      <c r="E327" s="983"/>
      <c r="F327" s="983"/>
      <c r="G327" s="983"/>
      <c r="H327" s="984"/>
      <c r="I327" s="485" t="str">
        <f>IF(ISBLANK('M&amp;V (ORÇ)'!I315)," ",'M&amp;V (ORÇ)'!I315)</f>
        <v xml:space="preserve"> </v>
      </c>
      <c r="J327" s="485" t="str">
        <f>IF(ISBLANK('M&amp;V (ORÇ)'!J315)," ",'M&amp;V (ORÇ)'!J315)</f>
        <v xml:space="preserve"> </v>
      </c>
      <c r="K327" s="487">
        <f>'M&amp;V (ORÇ)'!K315</f>
        <v>0</v>
      </c>
      <c r="L327" s="486">
        <f>'M&amp;V (ORÇ)'!L315</f>
        <v>0</v>
      </c>
      <c r="M327" s="123">
        <f t="shared" si="20"/>
        <v>0</v>
      </c>
      <c r="N327" s="125">
        <f t="shared" si="21"/>
        <v>0</v>
      </c>
      <c r="O327" s="124"/>
      <c r="P327" s="124"/>
    </row>
    <row r="328" spans="2:16" x14ac:dyDescent="0.25">
      <c r="B328" s="122">
        <v>7</v>
      </c>
      <c r="C328" s="983" t="str">
        <f>IF(ISBLANK('M&amp;V (ORÇ)'!C316)," ",'M&amp;V (ORÇ)'!C316)</f>
        <v xml:space="preserve"> </v>
      </c>
      <c r="D328" s="983"/>
      <c r="E328" s="983"/>
      <c r="F328" s="983"/>
      <c r="G328" s="983"/>
      <c r="H328" s="984"/>
      <c r="I328" s="485" t="str">
        <f>IF(ISBLANK('M&amp;V (ORÇ)'!I316)," ",'M&amp;V (ORÇ)'!I316)</f>
        <v xml:space="preserve"> </v>
      </c>
      <c r="J328" s="485" t="str">
        <f>IF(ISBLANK('M&amp;V (ORÇ)'!J316)," ",'M&amp;V (ORÇ)'!J316)</f>
        <v xml:space="preserve"> </v>
      </c>
      <c r="K328" s="487">
        <f>'M&amp;V (ORÇ)'!K316</f>
        <v>0</v>
      </c>
      <c r="L328" s="486">
        <f>'M&amp;V (ORÇ)'!L316</f>
        <v>0</v>
      </c>
      <c r="M328" s="123">
        <f t="shared" si="20"/>
        <v>0</v>
      </c>
      <c r="N328" s="125">
        <f t="shared" si="21"/>
        <v>0</v>
      </c>
      <c r="O328" s="124"/>
      <c r="P328" s="124"/>
    </row>
    <row r="329" spans="2:16" x14ac:dyDescent="0.25">
      <c r="B329" s="122">
        <v>8</v>
      </c>
      <c r="C329" s="983" t="str">
        <f>IF(ISBLANK('M&amp;V (ORÇ)'!C317)," ",'M&amp;V (ORÇ)'!C317)</f>
        <v xml:space="preserve"> </v>
      </c>
      <c r="D329" s="983"/>
      <c r="E329" s="983"/>
      <c r="F329" s="983"/>
      <c r="G329" s="983"/>
      <c r="H329" s="984"/>
      <c r="I329" s="485" t="str">
        <f>IF(ISBLANK('M&amp;V (ORÇ)'!I317)," ",'M&amp;V (ORÇ)'!I317)</f>
        <v xml:space="preserve"> </v>
      </c>
      <c r="J329" s="485" t="str">
        <f>IF(ISBLANK('M&amp;V (ORÇ)'!J317)," ",'M&amp;V (ORÇ)'!J317)</f>
        <v xml:space="preserve"> </v>
      </c>
      <c r="K329" s="487">
        <f>'M&amp;V (ORÇ)'!K317</f>
        <v>0</v>
      </c>
      <c r="L329" s="486">
        <f>'M&amp;V (ORÇ)'!L317</f>
        <v>0</v>
      </c>
      <c r="M329" s="123">
        <f t="shared" si="20"/>
        <v>0</v>
      </c>
      <c r="N329" s="125">
        <f t="shared" si="21"/>
        <v>0</v>
      </c>
      <c r="O329" s="124"/>
      <c r="P329" s="124"/>
    </row>
    <row r="330" spans="2:16" x14ac:dyDescent="0.25">
      <c r="B330" s="122">
        <v>9</v>
      </c>
      <c r="C330" s="983" t="str">
        <f>IF(ISBLANK('M&amp;V (ORÇ)'!C318)," ",'M&amp;V (ORÇ)'!C318)</f>
        <v xml:space="preserve"> </v>
      </c>
      <c r="D330" s="983"/>
      <c r="E330" s="983"/>
      <c r="F330" s="983"/>
      <c r="G330" s="983"/>
      <c r="H330" s="984"/>
      <c r="I330" s="485" t="str">
        <f>IF(ISBLANK('M&amp;V (ORÇ)'!I318)," ",'M&amp;V (ORÇ)'!I318)</f>
        <v xml:space="preserve"> </v>
      </c>
      <c r="J330" s="485" t="str">
        <f>IF(ISBLANK('M&amp;V (ORÇ)'!J318)," ",'M&amp;V (ORÇ)'!J318)</f>
        <v xml:space="preserve"> </v>
      </c>
      <c r="K330" s="487">
        <f>'M&amp;V (ORÇ)'!K318</f>
        <v>0</v>
      </c>
      <c r="L330" s="486">
        <f>'M&amp;V (ORÇ)'!L318</f>
        <v>0</v>
      </c>
      <c r="M330" s="123">
        <f t="shared" si="20"/>
        <v>0</v>
      </c>
      <c r="N330" s="125">
        <f t="shared" si="21"/>
        <v>0</v>
      </c>
      <c r="O330" s="124"/>
      <c r="P330" s="124"/>
    </row>
    <row r="331" spans="2:16" x14ac:dyDescent="0.25">
      <c r="B331" s="122">
        <v>10</v>
      </c>
      <c r="C331" s="983" t="str">
        <f>IF(ISBLANK('M&amp;V (ORÇ)'!C319)," ",'M&amp;V (ORÇ)'!C319)</f>
        <v xml:space="preserve"> </v>
      </c>
      <c r="D331" s="983"/>
      <c r="E331" s="983"/>
      <c r="F331" s="983"/>
      <c r="G331" s="983"/>
      <c r="H331" s="984"/>
      <c r="I331" s="485" t="str">
        <f>IF(ISBLANK('M&amp;V (ORÇ)'!I319)," ",'M&amp;V (ORÇ)'!I319)</f>
        <v xml:space="preserve"> </v>
      </c>
      <c r="J331" s="485" t="str">
        <f>IF(ISBLANK('M&amp;V (ORÇ)'!J319)," ",'M&amp;V (ORÇ)'!J319)</f>
        <v xml:space="preserve"> </v>
      </c>
      <c r="K331" s="487">
        <f>'M&amp;V (ORÇ)'!K319</f>
        <v>0</v>
      </c>
      <c r="L331" s="486">
        <f>'M&amp;V (ORÇ)'!L319</f>
        <v>0</v>
      </c>
      <c r="M331" s="123">
        <f t="shared" si="20"/>
        <v>0</v>
      </c>
      <c r="N331" s="125">
        <f t="shared" si="21"/>
        <v>0</v>
      </c>
      <c r="O331" s="124"/>
      <c r="P331" s="124"/>
    </row>
    <row r="332" spans="2:16" x14ac:dyDescent="0.25">
      <c r="B332" s="126"/>
      <c r="C332" s="985" t="s">
        <v>251</v>
      </c>
      <c r="D332" s="985"/>
      <c r="E332" s="985"/>
      <c r="F332" s="985"/>
      <c r="G332" s="985"/>
      <c r="H332" s="985"/>
      <c r="I332" s="985"/>
      <c r="J332" s="985"/>
      <c r="K332" s="985"/>
      <c r="L332" s="986"/>
      <c r="M332" s="127">
        <f>SUM(M322:M331)</f>
        <v>0</v>
      </c>
      <c r="N332" s="128">
        <f>SUM(N322:N331)</f>
        <v>0</v>
      </c>
      <c r="O332" s="128">
        <f>SUM(O322:O331)</f>
        <v>0</v>
      </c>
      <c r="P332" s="128">
        <f>SUM(P322:P331)</f>
        <v>0</v>
      </c>
    </row>
    <row r="333" spans="2:16" x14ac:dyDescent="0.25">
      <c r="B333" s="1004" t="s">
        <v>242</v>
      </c>
      <c r="C333" s="1005"/>
      <c r="D333" s="1005"/>
      <c r="E333" s="1005"/>
      <c r="F333" s="1005"/>
      <c r="G333" s="1005"/>
      <c r="H333" s="1005"/>
      <c r="I333" s="1005"/>
      <c r="J333" s="1005"/>
      <c r="K333" s="1005"/>
      <c r="L333" s="1005"/>
      <c r="M333" s="1005"/>
      <c r="N333" s="1005"/>
      <c r="O333" s="1005" t="str">
        <f>B333</f>
        <v>PERÍODO PÓS-RETROFIT</v>
      </c>
      <c r="P333" s="1006"/>
    </row>
    <row r="334" spans="2:16" x14ac:dyDescent="0.25">
      <c r="B334" s="969" t="s">
        <v>234</v>
      </c>
      <c r="C334" s="970"/>
      <c r="D334" s="970"/>
      <c r="E334" s="970"/>
      <c r="F334" s="970"/>
      <c r="G334" s="970"/>
      <c r="H334" s="971"/>
      <c r="I334" s="119" t="s">
        <v>235</v>
      </c>
      <c r="J334" s="120" t="s">
        <v>236</v>
      </c>
      <c r="K334" s="120" t="s">
        <v>237</v>
      </c>
      <c r="L334" s="120" t="s">
        <v>238</v>
      </c>
      <c r="M334" s="120" t="s">
        <v>0</v>
      </c>
      <c r="N334" s="309" t="s">
        <v>795</v>
      </c>
      <c r="O334" s="309" t="s">
        <v>239</v>
      </c>
      <c r="P334" s="310" t="s">
        <v>240</v>
      </c>
    </row>
    <row r="335" spans="2:16" x14ac:dyDescent="0.25">
      <c r="B335" s="122">
        <v>1</v>
      </c>
      <c r="C335" s="983"/>
      <c r="D335" s="983"/>
      <c r="E335" s="983"/>
      <c r="F335" s="983"/>
      <c r="G335" s="983"/>
      <c r="H335" s="984"/>
      <c r="I335" s="485" t="str">
        <f>IF(ISBLANK('M&amp;V (ORÇ)'!I322)," ",'M&amp;V (ORÇ)'!I322)</f>
        <v xml:space="preserve"> </v>
      </c>
      <c r="J335" s="485" t="str">
        <f>IF(ISBLANK('M&amp;V (ORÇ)'!J322)," ",'M&amp;V (ORÇ)'!J322)</f>
        <v xml:space="preserve"> </v>
      </c>
      <c r="K335" s="487">
        <f>'M&amp;V (ORÇ)'!K322</f>
        <v>0</v>
      </c>
      <c r="L335" s="486">
        <f>'M&amp;V (ORÇ)'!L322</f>
        <v>0</v>
      </c>
      <c r="M335" s="123">
        <f t="shared" ref="M335:M344" si="22">IF(J335="",0,K335*L335)</f>
        <v>0</v>
      </c>
      <c r="N335" s="125">
        <f t="shared" ref="N335:N344" si="23">M335-O335-P335</f>
        <v>0</v>
      </c>
      <c r="O335" s="124"/>
      <c r="P335" s="124"/>
    </row>
    <row r="336" spans="2:16" x14ac:dyDescent="0.25">
      <c r="B336" s="122">
        <v>2</v>
      </c>
      <c r="C336" s="983" t="str">
        <f>IF(ISBLANK('M&amp;V (ORÇ)'!C323)," ",'M&amp;V (ORÇ)'!C323)</f>
        <v xml:space="preserve"> </v>
      </c>
      <c r="D336" s="983"/>
      <c r="E336" s="983"/>
      <c r="F336" s="983"/>
      <c r="G336" s="983"/>
      <c r="H336" s="984"/>
      <c r="I336" s="485" t="str">
        <f>IF(ISBLANK('M&amp;V (ORÇ)'!I323)," ",'M&amp;V (ORÇ)'!I323)</f>
        <v xml:space="preserve"> </v>
      </c>
      <c r="J336" s="485" t="str">
        <f>IF(ISBLANK('M&amp;V (ORÇ)'!J323)," ",'M&amp;V (ORÇ)'!J323)</f>
        <v xml:space="preserve"> </v>
      </c>
      <c r="K336" s="487">
        <f>'M&amp;V (ORÇ)'!K323</f>
        <v>0</v>
      </c>
      <c r="L336" s="486">
        <f>'M&amp;V (ORÇ)'!L323</f>
        <v>0</v>
      </c>
      <c r="M336" s="123">
        <f t="shared" si="22"/>
        <v>0</v>
      </c>
      <c r="N336" s="125">
        <f t="shared" si="23"/>
        <v>0</v>
      </c>
      <c r="O336" s="124"/>
      <c r="P336" s="124"/>
    </row>
    <row r="337" spans="2:16" x14ac:dyDescent="0.25">
      <c r="B337" s="122">
        <v>3</v>
      </c>
      <c r="C337" s="983" t="str">
        <f>IF(ISBLANK('M&amp;V (ORÇ)'!C324)," ",'M&amp;V (ORÇ)'!C324)</f>
        <v xml:space="preserve"> </v>
      </c>
      <c r="D337" s="983"/>
      <c r="E337" s="983"/>
      <c r="F337" s="983"/>
      <c r="G337" s="983"/>
      <c r="H337" s="984"/>
      <c r="I337" s="485" t="str">
        <f>IF(ISBLANK('M&amp;V (ORÇ)'!I324)," ",'M&amp;V (ORÇ)'!I324)</f>
        <v xml:space="preserve"> </v>
      </c>
      <c r="J337" s="485" t="str">
        <f>IF(ISBLANK('M&amp;V (ORÇ)'!J324)," ",'M&amp;V (ORÇ)'!J324)</f>
        <v xml:space="preserve"> </v>
      </c>
      <c r="K337" s="487">
        <f>'M&amp;V (ORÇ)'!K324</f>
        <v>0</v>
      </c>
      <c r="L337" s="486">
        <f>'M&amp;V (ORÇ)'!L324</f>
        <v>0</v>
      </c>
      <c r="M337" s="123">
        <f t="shared" si="22"/>
        <v>0</v>
      </c>
      <c r="N337" s="125">
        <f t="shared" si="23"/>
        <v>0</v>
      </c>
      <c r="O337" s="124"/>
      <c r="P337" s="124"/>
    </row>
    <row r="338" spans="2:16" x14ac:dyDescent="0.25">
      <c r="B338" s="122">
        <v>4</v>
      </c>
      <c r="C338" s="983" t="str">
        <f>IF(ISBLANK('M&amp;V (ORÇ)'!C325)," ",'M&amp;V (ORÇ)'!C325)</f>
        <v xml:space="preserve"> </v>
      </c>
      <c r="D338" s="983"/>
      <c r="E338" s="983"/>
      <c r="F338" s="983"/>
      <c r="G338" s="983"/>
      <c r="H338" s="984"/>
      <c r="I338" s="485" t="str">
        <f>IF(ISBLANK('M&amp;V (ORÇ)'!I325)," ",'M&amp;V (ORÇ)'!I325)</f>
        <v xml:space="preserve"> </v>
      </c>
      <c r="J338" s="485" t="str">
        <f>IF(ISBLANK('M&amp;V (ORÇ)'!J325)," ",'M&amp;V (ORÇ)'!J325)</f>
        <v xml:space="preserve"> </v>
      </c>
      <c r="K338" s="487">
        <f>'M&amp;V (ORÇ)'!K325</f>
        <v>0</v>
      </c>
      <c r="L338" s="486">
        <f>'M&amp;V (ORÇ)'!L325</f>
        <v>0</v>
      </c>
      <c r="M338" s="123">
        <f t="shared" si="22"/>
        <v>0</v>
      </c>
      <c r="N338" s="125">
        <f t="shared" si="23"/>
        <v>0</v>
      </c>
      <c r="O338" s="124"/>
      <c r="P338" s="124"/>
    </row>
    <row r="339" spans="2:16" x14ac:dyDescent="0.25">
      <c r="B339" s="122">
        <v>5</v>
      </c>
      <c r="C339" s="983" t="str">
        <f>IF(ISBLANK('M&amp;V (ORÇ)'!C326)," ",'M&amp;V (ORÇ)'!C326)</f>
        <v xml:space="preserve"> </v>
      </c>
      <c r="D339" s="983"/>
      <c r="E339" s="983"/>
      <c r="F339" s="983"/>
      <c r="G339" s="983"/>
      <c r="H339" s="984"/>
      <c r="I339" s="485" t="str">
        <f>IF(ISBLANK('M&amp;V (ORÇ)'!I326)," ",'M&amp;V (ORÇ)'!I326)</f>
        <v xml:space="preserve"> </v>
      </c>
      <c r="J339" s="485" t="str">
        <f>IF(ISBLANK('M&amp;V (ORÇ)'!J326)," ",'M&amp;V (ORÇ)'!J326)</f>
        <v xml:space="preserve"> </v>
      </c>
      <c r="K339" s="487">
        <f>'M&amp;V (ORÇ)'!K326</f>
        <v>0</v>
      </c>
      <c r="L339" s="486">
        <f>'M&amp;V (ORÇ)'!L326</f>
        <v>0</v>
      </c>
      <c r="M339" s="123">
        <f t="shared" si="22"/>
        <v>0</v>
      </c>
      <c r="N339" s="125">
        <f t="shared" si="23"/>
        <v>0</v>
      </c>
      <c r="O339" s="124"/>
      <c r="P339" s="124"/>
    </row>
    <row r="340" spans="2:16" x14ac:dyDescent="0.25">
      <c r="B340" s="122">
        <v>6</v>
      </c>
      <c r="C340" s="983" t="str">
        <f>IF(ISBLANK('M&amp;V (ORÇ)'!C327)," ",'M&amp;V (ORÇ)'!C327)</f>
        <v xml:space="preserve"> </v>
      </c>
      <c r="D340" s="983"/>
      <c r="E340" s="983"/>
      <c r="F340" s="983"/>
      <c r="G340" s="983"/>
      <c r="H340" s="984"/>
      <c r="I340" s="485" t="str">
        <f>IF(ISBLANK('M&amp;V (ORÇ)'!I327)," ",'M&amp;V (ORÇ)'!I327)</f>
        <v xml:space="preserve"> </v>
      </c>
      <c r="J340" s="485" t="str">
        <f>IF(ISBLANK('M&amp;V (ORÇ)'!J327)," ",'M&amp;V (ORÇ)'!J327)</f>
        <v xml:space="preserve"> </v>
      </c>
      <c r="K340" s="487">
        <f>'M&amp;V (ORÇ)'!K327</f>
        <v>0</v>
      </c>
      <c r="L340" s="486">
        <f>'M&amp;V (ORÇ)'!L327</f>
        <v>0</v>
      </c>
      <c r="M340" s="123">
        <f t="shared" si="22"/>
        <v>0</v>
      </c>
      <c r="N340" s="125">
        <f t="shared" si="23"/>
        <v>0</v>
      </c>
      <c r="O340" s="124"/>
      <c r="P340" s="124"/>
    </row>
    <row r="341" spans="2:16" x14ac:dyDescent="0.25">
      <c r="B341" s="122">
        <v>7</v>
      </c>
      <c r="C341" s="983" t="str">
        <f>IF(ISBLANK('M&amp;V (ORÇ)'!C328)," ",'M&amp;V (ORÇ)'!C328)</f>
        <v xml:space="preserve"> </v>
      </c>
      <c r="D341" s="983"/>
      <c r="E341" s="983"/>
      <c r="F341" s="983"/>
      <c r="G341" s="983"/>
      <c r="H341" s="984"/>
      <c r="I341" s="485" t="str">
        <f>IF(ISBLANK('M&amp;V (ORÇ)'!I328)," ",'M&amp;V (ORÇ)'!I328)</f>
        <v xml:space="preserve"> </v>
      </c>
      <c r="J341" s="485" t="str">
        <f>IF(ISBLANK('M&amp;V (ORÇ)'!J328)," ",'M&amp;V (ORÇ)'!J328)</f>
        <v xml:space="preserve"> </v>
      </c>
      <c r="K341" s="487">
        <f>'M&amp;V (ORÇ)'!K328</f>
        <v>0</v>
      </c>
      <c r="L341" s="486">
        <f>'M&amp;V (ORÇ)'!L328</f>
        <v>0</v>
      </c>
      <c r="M341" s="123">
        <f t="shared" si="22"/>
        <v>0</v>
      </c>
      <c r="N341" s="125">
        <f t="shared" si="23"/>
        <v>0</v>
      </c>
      <c r="O341" s="124"/>
      <c r="P341" s="124"/>
    </row>
    <row r="342" spans="2:16" x14ac:dyDescent="0.25">
      <c r="B342" s="122">
        <v>8</v>
      </c>
      <c r="C342" s="983" t="str">
        <f>IF(ISBLANK('M&amp;V (ORÇ)'!C329)," ",'M&amp;V (ORÇ)'!C329)</f>
        <v xml:space="preserve"> </v>
      </c>
      <c r="D342" s="983"/>
      <c r="E342" s="983"/>
      <c r="F342" s="983"/>
      <c r="G342" s="983"/>
      <c r="H342" s="984"/>
      <c r="I342" s="485" t="str">
        <f>IF(ISBLANK('M&amp;V (ORÇ)'!I329)," ",'M&amp;V (ORÇ)'!I329)</f>
        <v xml:space="preserve"> </v>
      </c>
      <c r="J342" s="485" t="str">
        <f>IF(ISBLANK('M&amp;V (ORÇ)'!J329)," ",'M&amp;V (ORÇ)'!J329)</f>
        <v xml:space="preserve"> </v>
      </c>
      <c r="K342" s="487">
        <f>'M&amp;V (ORÇ)'!K329</f>
        <v>0</v>
      </c>
      <c r="L342" s="486">
        <f>'M&amp;V (ORÇ)'!L329</f>
        <v>0</v>
      </c>
      <c r="M342" s="123">
        <f t="shared" si="22"/>
        <v>0</v>
      </c>
      <c r="N342" s="125">
        <f t="shared" si="23"/>
        <v>0</v>
      </c>
      <c r="O342" s="124"/>
      <c r="P342" s="124"/>
    </row>
    <row r="343" spans="2:16" x14ac:dyDescent="0.25">
      <c r="B343" s="122">
        <v>9</v>
      </c>
      <c r="C343" s="983" t="str">
        <f>IF(ISBLANK('M&amp;V (ORÇ)'!C330)," ",'M&amp;V (ORÇ)'!C330)</f>
        <v xml:space="preserve"> </v>
      </c>
      <c r="D343" s="983"/>
      <c r="E343" s="983"/>
      <c r="F343" s="983"/>
      <c r="G343" s="983"/>
      <c r="H343" s="984"/>
      <c r="I343" s="485" t="str">
        <f>IF(ISBLANK('M&amp;V (ORÇ)'!I330)," ",'M&amp;V (ORÇ)'!I330)</f>
        <v xml:space="preserve"> </v>
      </c>
      <c r="J343" s="485" t="str">
        <f>IF(ISBLANK('M&amp;V (ORÇ)'!J330)," ",'M&amp;V (ORÇ)'!J330)</f>
        <v xml:space="preserve"> </v>
      </c>
      <c r="K343" s="487">
        <f>'M&amp;V (ORÇ)'!K330</f>
        <v>0</v>
      </c>
      <c r="L343" s="486">
        <f>'M&amp;V (ORÇ)'!L330</f>
        <v>0</v>
      </c>
      <c r="M343" s="123">
        <f t="shared" si="22"/>
        <v>0</v>
      </c>
      <c r="N343" s="125">
        <f t="shared" si="23"/>
        <v>0</v>
      </c>
      <c r="O343" s="124"/>
      <c r="P343" s="124"/>
    </row>
    <row r="344" spans="2:16" x14ac:dyDescent="0.25">
      <c r="B344" s="122">
        <v>10</v>
      </c>
      <c r="C344" s="983" t="str">
        <f>IF(ISBLANK('M&amp;V (ORÇ)'!C331)," ",'M&amp;V (ORÇ)'!C331)</f>
        <v xml:space="preserve"> </v>
      </c>
      <c r="D344" s="983"/>
      <c r="E344" s="983"/>
      <c r="F344" s="983"/>
      <c r="G344" s="983"/>
      <c r="H344" s="984"/>
      <c r="I344" s="485" t="str">
        <f>IF(ISBLANK('M&amp;V (ORÇ)'!I331)," ",'M&amp;V (ORÇ)'!I331)</f>
        <v xml:space="preserve"> </v>
      </c>
      <c r="J344" s="485" t="str">
        <f>IF(ISBLANK('M&amp;V (ORÇ)'!J331)," ",'M&amp;V (ORÇ)'!J331)</f>
        <v xml:space="preserve"> </v>
      </c>
      <c r="K344" s="487">
        <f>'M&amp;V (ORÇ)'!K331</f>
        <v>0</v>
      </c>
      <c r="L344" s="486">
        <f>'M&amp;V (ORÇ)'!L331</f>
        <v>0</v>
      </c>
      <c r="M344" s="123">
        <f t="shared" si="22"/>
        <v>0</v>
      </c>
      <c r="N344" s="125">
        <f t="shared" si="23"/>
        <v>0</v>
      </c>
      <c r="O344" s="124"/>
      <c r="P344" s="124"/>
    </row>
    <row r="345" spans="2:16" x14ac:dyDescent="0.25">
      <c r="B345" s="126"/>
      <c r="C345" s="985" t="s">
        <v>252</v>
      </c>
      <c r="D345" s="985"/>
      <c r="E345" s="985"/>
      <c r="F345" s="985"/>
      <c r="G345" s="985"/>
      <c r="H345" s="985"/>
      <c r="I345" s="985"/>
      <c r="J345" s="985"/>
      <c r="K345" s="985"/>
      <c r="L345" s="986"/>
      <c r="M345" s="127">
        <f>SUM(M335:M344)</f>
        <v>0</v>
      </c>
      <c r="N345" s="128">
        <f>SUM(N335:N344)</f>
        <v>0</v>
      </c>
      <c r="O345" s="128">
        <f>SUM(O335:O344)</f>
        <v>0</v>
      </c>
      <c r="P345" s="128">
        <f>SUM(P335:P344)</f>
        <v>0</v>
      </c>
    </row>
    <row r="346" spans="2:16" x14ac:dyDescent="0.25">
      <c r="B346" s="129"/>
      <c r="C346" s="1002" t="s">
        <v>253</v>
      </c>
      <c r="D346" s="1002"/>
      <c r="E346" s="1002"/>
      <c r="F346" s="1002"/>
      <c r="G346" s="1002"/>
      <c r="H346" s="1002"/>
      <c r="I346" s="1002"/>
      <c r="J346" s="1002"/>
      <c r="K346" s="1002"/>
      <c r="L346" s="1003"/>
      <c r="M346" s="130">
        <f>SUM(M332,M345)</f>
        <v>0</v>
      </c>
      <c r="N346" s="131">
        <f>SUM(N332,N345)</f>
        <v>0</v>
      </c>
      <c r="O346" s="131">
        <f>SUM(O332,O345)</f>
        <v>0</v>
      </c>
      <c r="P346" s="131">
        <f>SUM(P332,P345)</f>
        <v>0</v>
      </c>
    </row>
    <row r="347" spans="2:16" x14ac:dyDescent="0.25">
      <c r="B347" s="967" t="s">
        <v>687</v>
      </c>
      <c r="C347" s="968"/>
      <c r="D347" s="968"/>
      <c r="E347" s="968"/>
      <c r="F347" s="968"/>
      <c r="G347" s="968"/>
      <c r="H347" s="968"/>
      <c r="I347" s="968"/>
      <c r="J347" s="968"/>
      <c r="K347" s="968"/>
      <c r="L347" s="968"/>
      <c r="M347" s="968"/>
      <c r="N347" s="968"/>
      <c r="O347" s="968"/>
      <c r="P347" s="979"/>
    </row>
    <row r="348" spans="2:16" x14ac:dyDescent="0.25">
      <c r="B348" s="1004" t="s">
        <v>233</v>
      </c>
      <c r="C348" s="1005"/>
      <c r="D348" s="1005"/>
      <c r="E348" s="1005"/>
      <c r="F348" s="1005"/>
      <c r="G348" s="1005"/>
      <c r="H348" s="1005"/>
      <c r="I348" s="1005"/>
      <c r="J348" s="1005"/>
      <c r="K348" s="1005"/>
      <c r="L348" s="1005"/>
      <c r="M348" s="1005"/>
      <c r="N348" s="1005"/>
      <c r="O348" s="1005" t="str">
        <f>B348</f>
        <v>PERÍODO DE REFERÊNCIA</v>
      </c>
      <c r="P348" s="1006"/>
    </row>
    <row r="349" spans="2:16" x14ac:dyDescent="0.25">
      <c r="B349" s="969" t="s">
        <v>234</v>
      </c>
      <c r="C349" s="970"/>
      <c r="D349" s="970"/>
      <c r="E349" s="970"/>
      <c r="F349" s="970"/>
      <c r="G349" s="970"/>
      <c r="H349" s="971"/>
      <c r="I349" s="119" t="s">
        <v>235</v>
      </c>
      <c r="J349" s="120" t="s">
        <v>236</v>
      </c>
      <c r="K349" s="120" t="s">
        <v>237</v>
      </c>
      <c r="L349" s="120" t="s">
        <v>238</v>
      </c>
      <c r="M349" s="120" t="s">
        <v>0</v>
      </c>
      <c r="N349" s="309" t="s">
        <v>795</v>
      </c>
      <c r="O349" s="309" t="s">
        <v>239</v>
      </c>
      <c r="P349" s="310" t="s">
        <v>240</v>
      </c>
    </row>
    <row r="350" spans="2:16" x14ac:dyDescent="0.25">
      <c r="B350" s="122">
        <v>1</v>
      </c>
      <c r="C350" s="983" t="str">
        <f>IF(ISBLANK('M&amp;V (ORÇ)'!C335)," ",'M&amp;V (ORÇ)'!C335)</f>
        <v xml:space="preserve"> </v>
      </c>
      <c r="D350" s="983"/>
      <c r="E350" s="983"/>
      <c r="F350" s="983"/>
      <c r="G350" s="983"/>
      <c r="H350" s="984"/>
      <c r="I350" s="485" t="str">
        <f>IF(ISBLANK('M&amp;V (ORÇ)'!I335)," ",'M&amp;V (ORÇ)'!I335)</f>
        <v xml:space="preserve"> </v>
      </c>
      <c r="J350" s="485" t="str">
        <f>IF(ISBLANK('M&amp;V (ORÇ)'!J335)," ",'M&amp;V (ORÇ)'!J335)</f>
        <v xml:space="preserve"> </v>
      </c>
      <c r="K350" s="487">
        <f>'M&amp;V (ORÇ)'!K335</f>
        <v>0</v>
      </c>
      <c r="L350" s="486">
        <f>'M&amp;V (ORÇ)'!L335</f>
        <v>0</v>
      </c>
      <c r="M350" s="123">
        <f t="shared" ref="M350:M369" si="24">IF(J350="",0,K350*L350)</f>
        <v>0</v>
      </c>
      <c r="N350" s="125">
        <f t="shared" ref="N350:N369" si="25">M350-O350-P350</f>
        <v>0</v>
      </c>
      <c r="O350" s="124"/>
      <c r="P350" s="124"/>
    </row>
    <row r="351" spans="2:16" x14ac:dyDescent="0.25">
      <c r="B351" s="122">
        <v>2</v>
      </c>
      <c r="C351" s="983" t="str">
        <f>IF(ISBLANK('M&amp;V (ORÇ)'!C336)," ",'M&amp;V (ORÇ)'!C336)</f>
        <v xml:space="preserve"> </v>
      </c>
      <c r="D351" s="983"/>
      <c r="E351" s="983"/>
      <c r="F351" s="983"/>
      <c r="G351" s="983"/>
      <c r="H351" s="984"/>
      <c r="I351" s="485" t="str">
        <f>IF(ISBLANK('M&amp;V (ORÇ)'!I336)," ",'M&amp;V (ORÇ)'!I336)</f>
        <v xml:space="preserve"> </v>
      </c>
      <c r="J351" s="485" t="str">
        <f>IF(ISBLANK('M&amp;V (ORÇ)'!J336)," ",'M&amp;V (ORÇ)'!J336)</f>
        <v xml:space="preserve"> </v>
      </c>
      <c r="K351" s="487">
        <f>'M&amp;V (ORÇ)'!K336</f>
        <v>0</v>
      </c>
      <c r="L351" s="486">
        <f>'M&amp;V (ORÇ)'!L336</f>
        <v>0</v>
      </c>
      <c r="M351" s="123">
        <f t="shared" si="24"/>
        <v>0</v>
      </c>
      <c r="N351" s="125">
        <f t="shared" si="25"/>
        <v>0</v>
      </c>
      <c r="O351" s="124"/>
      <c r="P351" s="124"/>
    </row>
    <row r="352" spans="2:16" x14ac:dyDescent="0.25">
      <c r="B352" s="122">
        <v>3</v>
      </c>
      <c r="C352" s="983" t="str">
        <f>IF(ISBLANK('M&amp;V (ORÇ)'!C337)," ",'M&amp;V (ORÇ)'!C337)</f>
        <v xml:space="preserve"> </v>
      </c>
      <c r="D352" s="983"/>
      <c r="E352" s="983"/>
      <c r="F352" s="983"/>
      <c r="G352" s="983"/>
      <c r="H352" s="984"/>
      <c r="I352" s="485" t="str">
        <f>IF(ISBLANK('M&amp;V (ORÇ)'!I337)," ",'M&amp;V (ORÇ)'!I337)</f>
        <v xml:space="preserve"> </v>
      </c>
      <c r="J352" s="485" t="str">
        <f>IF(ISBLANK('M&amp;V (ORÇ)'!J337)," ",'M&amp;V (ORÇ)'!J337)</f>
        <v xml:space="preserve"> </v>
      </c>
      <c r="K352" s="487">
        <f>'M&amp;V (ORÇ)'!K337</f>
        <v>0</v>
      </c>
      <c r="L352" s="486">
        <f>'M&amp;V (ORÇ)'!L337</f>
        <v>0</v>
      </c>
      <c r="M352" s="123">
        <f t="shared" si="24"/>
        <v>0</v>
      </c>
      <c r="N352" s="125">
        <f t="shared" si="25"/>
        <v>0</v>
      </c>
      <c r="O352" s="124"/>
      <c r="P352" s="124"/>
    </row>
    <row r="353" spans="2:16" x14ac:dyDescent="0.25">
      <c r="B353" s="122">
        <v>4</v>
      </c>
      <c r="C353" s="983" t="str">
        <f>IF(ISBLANK('M&amp;V (ORÇ)'!C338)," ",'M&amp;V (ORÇ)'!C338)</f>
        <v xml:space="preserve"> </v>
      </c>
      <c r="D353" s="983"/>
      <c r="E353" s="983"/>
      <c r="F353" s="983"/>
      <c r="G353" s="983"/>
      <c r="H353" s="984"/>
      <c r="I353" s="485" t="str">
        <f>IF(ISBLANK('M&amp;V (ORÇ)'!I338)," ",'M&amp;V (ORÇ)'!I338)</f>
        <v xml:space="preserve"> </v>
      </c>
      <c r="J353" s="485" t="str">
        <f>IF(ISBLANK('M&amp;V (ORÇ)'!J338)," ",'M&amp;V (ORÇ)'!J338)</f>
        <v xml:space="preserve"> </v>
      </c>
      <c r="K353" s="487">
        <f>'M&amp;V (ORÇ)'!K338</f>
        <v>0</v>
      </c>
      <c r="L353" s="486">
        <f>'M&amp;V (ORÇ)'!L338</f>
        <v>0</v>
      </c>
      <c r="M353" s="123">
        <f t="shared" si="24"/>
        <v>0</v>
      </c>
      <c r="N353" s="125">
        <f t="shared" si="25"/>
        <v>0</v>
      </c>
      <c r="O353" s="124"/>
      <c r="P353" s="124"/>
    </row>
    <row r="354" spans="2:16" x14ac:dyDescent="0.25">
      <c r="B354" s="122">
        <v>5</v>
      </c>
      <c r="C354" s="983" t="str">
        <f>IF(ISBLANK('M&amp;V (ORÇ)'!C339)," ",'M&amp;V (ORÇ)'!C339)</f>
        <v xml:space="preserve"> </v>
      </c>
      <c r="D354" s="983"/>
      <c r="E354" s="983"/>
      <c r="F354" s="983"/>
      <c r="G354" s="983"/>
      <c r="H354" s="984"/>
      <c r="I354" s="485" t="str">
        <f>IF(ISBLANK('M&amp;V (ORÇ)'!I339)," ",'M&amp;V (ORÇ)'!I339)</f>
        <v xml:space="preserve"> </v>
      </c>
      <c r="J354" s="485" t="str">
        <f>IF(ISBLANK('M&amp;V (ORÇ)'!J339)," ",'M&amp;V (ORÇ)'!J339)</f>
        <v xml:space="preserve"> </v>
      </c>
      <c r="K354" s="487">
        <f>'M&amp;V (ORÇ)'!K339</f>
        <v>0</v>
      </c>
      <c r="L354" s="486">
        <f>'M&amp;V (ORÇ)'!L339</f>
        <v>0</v>
      </c>
      <c r="M354" s="123">
        <f t="shared" si="24"/>
        <v>0</v>
      </c>
      <c r="N354" s="125">
        <f t="shared" si="25"/>
        <v>0</v>
      </c>
      <c r="O354" s="124"/>
      <c r="P354" s="124"/>
    </row>
    <row r="355" spans="2:16" x14ac:dyDescent="0.25">
      <c r="B355" s="122">
        <v>6</v>
      </c>
      <c r="C355" s="983" t="str">
        <f>IF(ISBLANK('M&amp;V (ORÇ)'!C340)," ",'M&amp;V (ORÇ)'!C340)</f>
        <v xml:space="preserve"> </v>
      </c>
      <c r="D355" s="983"/>
      <c r="E355" s="983"/>
      <c r="F355" s="983"/>
      <c r="G355" s="983"/>
      <c r="H355" s="984"/>
      <c r="I355" s="485" t="str">
        <f>IF(ISBLANK('M&amp;V (ORÇ)'!I340)," ",'M&amp;V (ORÇ)'!I340)</f>
        <v xml:space="preserve"> </v>
      </c>
      <c r="J355" s="485" t="str">
        <f>IF(ISBLANK('M&amp;V (ORÇ)'!J340)," ",'M&amp;V (ORÇ)'!J340)</f>
        <v xml:space="preserve"> </v>
      </c>
      <c r="K355" s="487">
        <f>'M&amp;V (ORÇ)'!K340</f>
        <v>0</v>
      </c>
      <c r="L355" s="486">
        <f>'M&amp;V (ORÇ)'!L340</f>
        <v>0</v>
      </c>
      <c r="M355" s="123">
        <f t="shared" si="24"/>
        <v>0</v>
      </c>
      <c r="N355" s="125">
        <f t="shared" si="25"/>
        <v>0</v>
      </c>
      <c r="O355" s="124"/>
      <c r="P355" s="124"/>
    </row>
    <row r="356" spans="2:16" x14ac:dyDescent="0.25">
      <c r="B356" s="122">
        <v>7</v>
      </c>
      <c r="C356" s="983" t="str">
        <f>IF(ISBLANK('M&amp;V (ORÇ)'!C341)," ",'M&amp;V (ORÇ)'!C341)</f>
        <v xml:space="preserve"> </v>
      </c>
      <c r="D356" s="983"/>
      <c r="E356" s="983"/>
      <c r="F356" s="983"/>
      <c r="G356" s="983"/>
      <c r="H356" s="984"/>
      <c r="I356" s="485" t="str">
        <f>IF(ISBLANK('M&amp;V (ORÇ)'!I341)," ",'M&amp;V (ORÇ)'!I341)</f>
        <v xml:space="preserve"> </v>
      </c>
      <c r="J356" s="485" t="str">
        <f>IF(ISBLANK('M&amp;V (ORÇ)'!J341)," ",'M&amp;V (ORÇ)'!J341)</f>
        <v xml:space="preserve"> </v>
      </c>
      <c r="K356" s="487">
        <f>'M&amp;V (ORÇ)'!K341</f>
        <v>0</v>
      </c>
      <c r="L356" s="486">
        <f>'M&amp;V (ORÇ)'!L341</f>
        <v>0</v>
      </c>
      <c r="M356" s="123">
        <f t="shared" si="24"/>
        <v>0</v>
      </c>
      <c r="N356" s="125">
        <f t="shared" si="25"/>
        <v>0</v>
      </c>
      <c r="O356" s="124"/>
      <c r="P356" s="124"/>
    </row>
    <row r="357" spans="2:16" x14ac:dyDescent="0.25">
      <c r="B357" s="122">
        <v>8</v>
      </c>
      <c r="C357" s="983" t="str">
        <f>IF(ISBLANK('M&amp;V (ORÇ)'!C342)," ",'M&amp;V (ORÇ)'!C342)</f>
        <v xml:space="preserve"> </v>
      </c>
      <c r="D357" s="983"/>
      <c r="E357" s="983"/>
      <c r="F357" s="983"/>
      <c r="G357" s="983"/>
      <c r="H357" s="984"/>
      <c r="I357" s="485" t="str">
        <f>IF(ISBLANK('M&amp;V (ORÇ)'!I342)," ",'M&amp;V (ORÇ)'!I342)</f>
        <v xml:space="preserve"> </v>
      </c>
      <c r="J357" s="485" t="str">
        <f>IF(ISBLANK('M&amp;V (ORÇ)'!J342)," ",'M&amp;V (ORÇ)'!J342)</f>
        <v xml:space="preserve"> </v>
      </c>
      <c r="K357" s="487">
        <f>'M&amp;V (ORÇ)'!K342</f>
        <v>0</v>
      </c>
      <c r="L357" s="486">
        <f>'M&amp;V (ORÇ)'!L342</f>
        <v>0</v>
      </c>
      <c r="M357" s="123">
        <f t="shared" si="24"/>
        <v>0</v>
      </c>
      <c r="N357" s="125">
        <f t="shared" si="25"/>
        <v>0</v>
      </c>
      <c r="O357" s="124"/>
      <c r="P357" s="124"/>
    </row>
    <row r="358" spans="2:16" x14ac:dyDescent="0.25">
      <c r="B358" s="122">
        <v>9</v>
      </c>
      <c r="C358" s="983" t="str">
        <f>IF(ISBLANK('M&amp;V (ORÇ)'!C343)," ",'M&amp;V (ORÇ)'!C343)</f>
        <v xml:space="preserve"> </v>
      </c>
      <c r="D358" s="983"/>
      <c r="E358" s="983"/>
      <c r="F358" s="983"/>
      <c r="G358" s="983"/>
      <c r="H358" s="984"/>
      <c r="I358" s="485" t="str">
        <f>IF(ISBLANK('M&amp;V (ORÇ)'!I343)," ",'M&amp;V (ORÇ)'!I343)</f>
        <v xml:space="preserve"> </v>
      </c>
      <c r="J358" s="485" t="str">
        <f>IF(ISBLANK('M&amp;V (ORÇ)'!J343)," ",'M&amp;V (ORÇ)'!J343)</f>
        <v xml:space="preserve"> </v>
      </c>
      <c r="K358" s="487">
        <f>'M&amp;V (ORÇ)'!K343</f>
        <v>0</v>
      </c>
      <c r="L358" s="486">
        <f>'M&amp;V (ORÇ)'!L343</f>
        <v>0</v>
      </c>
      <c r="M358" s="123">
        <f t="shared" si="24"/>
        <v>0</v>
      </c>
      <c r="N358" s="125">
        <f t="shared" si="25"/>
        <v>0</v>
      </c>
      <c r="O358" s="124"/>
      <c r="P358" s="124"/>
    </row>
    <row r="359" spans="2:16" x14ac:dyDescent="0.25">
      <c r="B359" s="122">
        <v>10</v>
      </c>
      <c r="C359" s="983" t="str">
        <f>IF(ISBLANK('M&amp;V (ORÇ)'!C344)," ",'M&amp;V (ORÇ)'!C344)</f>
        <v xml:space="preserve"> </v>
      </c>
      <c r="D359" s="983"/>
      <c r="E359" s="983"/>
      <c r="F359" s="983"/>
      <c r="G359" s="983"/>
      <c r="H359" s="984"/>
      <c r="I359" s="485" t="str">
        <f>IF(ISBLANK('M&amp;V (ORÇ)'!I344)," ",'M&amp;V (ORÇ)'!I344)</f>
        <v xml:space="preserve"> </v>
      </c>
      <c r="J359" s="485" t="str">
        <f>IF(ISBLANK('M&amp;V (ORÇ)'!J344)," ",'M&amp;V (ORÇ)'!J344)</f>
        <v xml:space="preserve"> </v>
      </c>
      <c r="K359" s="487">
        <f>'M&amp;V (ORÇ)'!K344</f>
        <v>0</v>
      </c>
      <c r="L359" s="486">
        <f>'M&amp;V (ORÇ)'!L344</f>
        <v>0</v>
      </c>
      <c r="M359" s="123">
        <f t="shared" si="24"/>
        <v>0</v>
      </c>
      <c r="N359" s="125">
        <f t="shared" si="25"/>
        <v>0</v>
      </c>
      <c r="O359" s="124"/>
      <c r="P359" s="124"/>
    </row>
    <row r="360" spans="2:16" x14ac:dyDescent="0.25">
      <c r="B360" s="122">
        <v>11</v>
      </c>
      <c r="C360" s="983" t="str">
        <f>IF(ISBLANK('M&amp;V (ORÇ)'!C345)," ",'M&amp;V (ORÇ)'!C345)</f>
        <v xml:space="preserve"> </v>
      </c>
      <c r="D360" s="983"/>
      <c r="E360" s="983"/>
      <c r="F360" s="983"/>
      <c r="G360" s="983"/>
      <c r="H360" s="984"/>
      <c r="I360" s="485" t="str">
        <f>IF(ISBLANK('M&amp;V (ORÇ)'!I345)," ",'M&amp;V (ORÇ)'!I345)</f>
        <v xml:space="preserve"> </v>
      </c>
      <c r="J360" s="485" t="str">
        <f>IF(ISBLANK('M&amp;V (ORÇ)'!J345)," ",'M&amp;V (ORÇ)'!J345)</f>
        <v xml:space="preserve"> </v>
      </c>
      <c r="K360" s="487">
        <f>'M&amp;V (ORÇ)'!K345</f>
        <v>0</v>
      </c>
      <c r="L360" s="486">
        <f>'M&amp;V (ORÇ)'!L345</f>
        <v>0</v>
      </c>
      <c r="M360" s="123">
        <f t="shared" si="24"/>
        <v>0</v>
      </c>
      <c r="N360" s="125">
        <f t="shared" si="25"/>
        <v>0</v>
      </c>
      <c r="O360" s="124"/>
      <c r="P360" s="124"/>
    </row>
    <row r="361" spans="2:16" x14ac:dyDescent="0.25">
      <c r="B361" s="122">
        <v>12</v>
      </c>
      <c r="C361" s="983" t="str">
        <f>IF(ISBLANK('M&amp;V (ORÇ)'!C346)," ",'M&amp;V (ORÇ)'!C346)</f>
        <v xml:space="preserve"> </v>
      </c>
      <c r="D361" s="983"/>
      <c r="E361" s="983"/>
      <c r="F361" s="983"/>
      <c r="G361" s="983"/>
      <c r="H361" s="984"/>
      <c r="I361" s="485" t="str">
        <f>IF(ISBLANK('M&amp;V (ORÇ)'!I346)," ",'M&amp;V (ORÇ)'!I346)</f>
        <v xml:space="preserve"> </v>
      </c>
      <c r="J361" s="485" t="str">
        <f>IF(ISBLANK('M&amp;V (ORÇ)'!J346)," ",'M&amp;V (ORÇ)'!J346)</f>
        <v xml:space="preserve"> </v>
      </c>
      <c r="K361" s="487">
        <f>'M&amp;V (ORÇ)'!K346</f>
        <v>0</v>
      </c>
      <c r="L361" s="486">
        <f>'M&amp;V (ORÇ)'!L346</f>
        <v>0</v>
      </c>
      <c r="M361" s="123">
        <f t="shared" si="24"/>
        <v>0</v>
      </c>
      <c r="N361" s="125">
        <f t="shared" si="25"/>
        <v>0</v>
      </c>
      <c r="O361" s="124"/>
      <c r="P361" s="124"/>
    </row>
    <row r="362" spans="2:16" x14ac:dyDescent="0.25">
      <c r="B362" s="122">
        <v>13</v>
      </c>
      <c r="C362" s="983" t="str">
        <f>IF(ISBLANK('M&amp;V (ORÇ)'!C347)," ",'M&amp;V (ORÇ)'!C347)</f>
        <v xml:space="preserve"> </v>
      </c>
      <c r="D362" s="983"/>
      <c r="E362" s="983"/>
      <c r="F362" s="983"/>
      <c r="G362" s="983"/>
      <c r="H362" s="984"/>
      <c r="I362" s="485" t="str">
        <f>IF(ISBLANK('M&amp;V (ORÇ)'!I347)," ",'M&amp;V (ORÇ)'!I347)</f>
        <v xml:space="preserve"> </v>
      </c>
      <c r="J362" s="485" t="str">
        <f>IF(ISBLANK('M&amp;V (ORÇ)'!J347)," ",'M&amp;V (ORÇ)'!J347)</f>
        <v xml:space="preserve"> </v>
      </c>
      <c r="K362" s="487">
        <f>'M&amp;V (ORÇ)'!K347</f>
        <v>0</v>
      </c>
      <c r="L362" s="486">
        <f>'M&amp;V (ORÇ)'!L347</f>
        <v>0</v>
      </c>
      <c r="M362" s="123">
        <f t="shared" si="24"/>
        <v>0</v>
      </c>
      <c r="N362" s="125">
        <f t="shared" si="25"/>
        <v>0</v>
      </c>
      <c r="O362" s="124"/>
      <c r="P362" s="124"/>
    </row>
    <row r="363" spans="2:16" x14ac:dyDescent="0.25">
      <c r="B363" s="122">
        <v>14</v>
      </c>
      <c r="C363" s="983" t="str">
        <f>IF(ISBLANK('M&amp;V (ORÇ)'!C348)," ",'M&amp;V (ORÇ)'!C348)</f>
        <v xml:space="preserve"> </v>
      </c>
      <c r="D363" s="983"/>
      <c r="E363" s="983"/>
      <c r="F363" s="983"/>
      <c r="G363" s="983"/>
      <c r="H363" s="984"/>
      <c r="I363" s="485" t="str">
        <f>IF(ISBLANK('M&amp;V (ORÇ)'!I348)," ",'M&amp;V (ORÇ)'!I348)</f>
        <v xml:space="preserve"> </v>
      </c>
      <c r="J363" s="485" t="str">
        <f>IF(ISBLANK('M&amp;V (ORÇ)'!J348)," ",'M&amp;V (ORÇ)'!J348)</f>
        <v xml:space="preserve"> </v>
      </c>
      <c r="K363" s="487">
        <f>'M&amp;V (ORÇ)'!K348</f>
        <v>0</v>
      </c>
      <c r="L363" s="486">
        <f>'M&amp;V (ORÇ)'!L348</f>
        <v>0</v>
      </c>
      <c r="M363" s="123">
        <f t="shared" si="24"/>
        <v>0</v>
      </c>
      <c r="N363" s="125">
        <f t="shared" si="25"/>
        <v>0</v>
      </c>
      <c r="O363" s="124"/>
      <c r="P363" s="124"/>
    </row>
    <row r="364" spans="2:16" x14ac:dyDescent="0.25">
      <c r="B364" s="122">
        <v>15</v>
      </c>
      <c r="C364" s="983" t="str">
        <f>IF(ISBLANK('M&amp;V (ORÇ)'!C349)," ",'M&amp;V (ORÇ)'!C349)</f>
        <v xml:space="preserve"> </v>
      </c>
      <c r="D364" s="983"/>
      <c r="E364" s="983"/>
      <c r="F364" s="983"/>
      <c r="G364" s="983"/>
      <c r="H364" s="984"/>
      <c r="I364" s="485" t="str">
        <f>IF(ISBLANK('M&amp;V (ORÇ)'!I349)," ",'M&amp;V (ORÇ)'!I349)</f>
        <v xml:space="preserve"> </v>
      </c>
      <c r="J364" s="485" t="str">
        <f>IF(ISBLANK('M&amp;V (ORÇ)'!J349)," ",'M&amp;V (ORÇ)'!J349)</f>
        <v xml:space="preserve"> </v>
      </c>
      <c r="K364" s="487">
        <f>'M&amp;V (ORÇ)'!K349</f>
        <v>0</v>
      </c>
      <c r="L364" s="486">
        <f>'M&amp;V (ORÇ)'!L349</f>
        <v>0</v>
      </c>
      <c r="M364" s="123">
        <f t="shared" si="24"/>
        <v>0</v>
      </c>
      <c r="N364" s="125">
        <f t="shared" si="25"/>
        <v>0</v>
      </c>
      <c r="O364" s="124"/>
      <c r="P364" s="124"/>
    </row>
    <row r="365" spans="2:16" x14ac:dyDescent="0.25">
      <c r="B365" s="122">
        <v>16</v>
      </c>
      <c r="C365" s="983" t="str">
        <f>IF(ISBLANK('M&amp;V (ORÇ)'!C350)," ",'M&amp;V (ORÇ)'!C350)</f>
        <v xml:space="preserve"> </v>
      </c>
      <c r="D365" s="983"/>
      <c r="E365" s="983"/>
      <c r="F365" s="983"/>
      <c r="G365" s="983"/>
      <c r="H365" s="984"/>
      <c r="I365" s="485" t="str">
        <f>IF(ISBLANK('M&amp;V (ORÇ)'!I350)," ",'M&amp;V (ORÇ)'!I350)</f>
        <v xml:space="preserve"> </v>
      </c>
      <c r="J365" s="485" t="str">
        <f>IF(ISBLANK('M&amp;V (ORÇ)'!J350)," ",'M&amp;V (ORÇ)'!J350)</f>
        <v xml:space="preserve"> </v>
      </c>
      <c r="K365" s="487">
        <f>'M&amp;V (ORÇ)'!K350</f>
        <v>0</v>
      </c>
      <c r="L365" s="486">
        <f>'M&amp;V (ORÇ)'!L350</f>
        <v>0</v>
      </c>
      <c r="M365" s="123">
        <f t="shared" si="24"/>
        <v>0</v>
      </c>
      <c r="N365" s="125">
        <f t="shared" si="25"/>
        <v>0</v>
      </c>
      <c r="O365" s="124"/>
      <c r="P365" s="124"/>
    </row>
    <row r="366" spans="2:16" x14ac:dyDescent="0.25">
      <c r="B366" s="122">
        <v>17</v>
      </c>
      <c r="C366" s="983" t="str">
        <f>IF(ISBLANK('M&amp;V (ORÇ)'!C351)," ",'M&amp;V (ORÇ)'!C351)</f>
        <v xml:space="preserve"> </v>
      </c>
      <c r="D366" s="983"/>
      <c r="E366" s="983"/>
      <c r="F366" s="983"/>
      <c r="G366" s="983"/>
      <c r="H366" s="984"/>
      <c r="I366" s="485" t="str">
        <f>IF(ISBLANK('M&amp;V (ORÇ)'!I351)," ",'M&amp;V (ORÇ)'!I351)</f>
        <v xml:space="preserve"> </v>
      </c>
      <c r="J366" s="485" t="str">
        <f>IF(ISBLANK('M&amp;V (ORÇ)'!J351)," ",'M&amp;V (ORÇ)'!J351)</f>
        <v xml:space="preserve"> </v>
      </c>
      <c r="K366" s="487">
        <f>'M&amp;V (ORÇ)'!K351</f>
        <v>0</v>
      </c>
      <c r="L366" s="486">
        <f>'M&amp;V (ORÇ)'!L351</f>
        <v>0</v>
      </c>
      <c r="M366" s="123">
        <f t="shared" si="24"/>
        <v>0</v>
      </c>
      <c r="N366" s="125">
        <f t="shared" si="25"/>
        <v>0</v>
      </c>
      <c r="O366" s="124"/>
      <c r="P366" s="124"/>
    </row>
    <row r="367" spans="2:16" x14ac:dyDescent="0.25">
      <c r="B367" s="122">
        <v>18</v>
      </c>
      <c r="C367" s="983" t="str">
        <f>IF(ISBLANK('M&amp;V (ORÇ)'!C352)," ",'M&amp;V (ORÇ)'!C352)</f>
        <v xml:space="preserve"> </v>
      </c>
      <c r="D367" s="983"/>
      <c r="E367" s="983"/>
      <c r="F367" s="983"/>
      <c r="G367" s="983"/>
      <c r="H367" s="984"/>
      <c r="I367" s="485" t="str">
        <f>IF(ISBLANK('M&amp;V (ORÇ)'!I352)," ",'M&amp;V (ORÇ)'!I352)</f>
        <v xml:space="preserve"> </v>
      </c>
      <c r="J367" s="485" t="str">
        <f>IF(ISBLANK('M&amp;V (ORÇ)'!J352)," ",'M&amp;V (ORÇ)'!J352)</f>
        <v xml:space="preserve"> </v>
      </c>
      <c r="K367" s="487">
        <f>'M&amp;V (ORÇ)'!K352</f>
        <v>0</v>
      </c>
      <c r="L367" s="486">
        <f>'M&amp;V (ORÇ)'!L352</f>
        <v>0</v>
      </c>
      <c r="M367" s="123">
        <f t="shared" si="24"/>
        <v>0</v>
      </c>
      <c r="N367" s="125">
        <f t="shared" si="25"/>
        <v>0</v>
      </c>
      <c r="O367" s="124"/>
      <c r="P367" s="124"/>
    </row>
    <row r="368" spans="2:16" x14ac:dyDescent="0.25">
      <c r="B368" s="122">
        <v>19</v>
      </c>
      <c r="C368" s="983" t="str">
        <f>IF(ISBLANK('M&amp;V (ORÇ)'!C353)," ",'M&amp;V (ORÇ)'!C353)</f>
        <v xml:space="preserve"> </v>
      </c>
      <c r="D368" s="983"/>
      <c r="E368" s="983"/>
      <c r="F368" s="983"/>
      <c r="G368" s="983"/>
      <c r="H368" s="984"/>
      <c r="I368" s="485" t="str">
        <f>IF(ISBLANK('M&amp;V (ORÇ)'!I353)," ",'M&amp;V (ORÇ)'!I353)</f>
        <v xml:space="preserve"> </v>
      </c>
      <c r="J368" s="485" t="str">
        <f>IF(ISBLANK('M&amp;V (ORÇ)'!J353)," ",'M&amp;V (ORÇ)'!J353)</f>
        <v xml:space="preserve"> </v>
      </c>
      <c r="K368" s="487">
        <f>'M&amp;V (ORÇ)'!K353</f>
        <v>0</v>
      </c>
      <c r="L368" s="486">
        <f>'M&amp;V (ORÇ)'!L353</f>
        <v>0</v>
      </c>
      <c r="M368" s="123">
        <f t="shared" si="24"/>
        <v>0</v>
      </c>
      <c r="N368" s="125">
        <f t="shared" si="25"/>
        <v>0</v>
      </c>
      <c r="O368" s="124"/>
      <c r="P368" s="124"/>
    </row>
    <row r="369" spans="2:16" x14ac:dyDescent="0.25">
      <c r="B369" s="122">
        <v>20</v>
      </c>
      <c r="C369" s="983" t="str">
        <f>IF(ISBLANK('M&amp;V (ORÇ)'!C354)," ",'M&amp;V (ORÇ)'!C354)</f>
        <v xml:space="preserve"> </v>
      </c>
      <c r="D369" s="983"/>
      <c r="E369" s="983"/>
      <c r="F369" s="983"/>
      <c r="G369" s="983"/>
      <c r="H369" s="984"/>
      <c r="I369" s="485" t="str">
        <f>IF(ISBLANK('M&amp;V (ORÇ)'!I354)," ",'M&amp;V (ORÇ)'!I354)</f>
        <v xml:space="preserve"> </v>
      </c>
      <c r="J369" s="485" t="str">
        <f>IF(ISBLANK('M&amp;V (ORÇ)'!J354)," ",'M&amp;V (ORÇ)'!J354)</f>
        <v xml:space="preserve"> </v>
      </c>
      <c r="K369" s="487">
        <f>'M&amp;V (ORÇ)'!K354</f>
        <v>0</v>
      </c>
      <c r="L369" s="486">
        <f>'M&amp;V (ORÇ)'!L354</f>
        <v>0</v>
      </c>
      <c r="M369" s="123">
        <f t="shared" si="24"/>
        <v>0</v>
      </c>
      <c r="N369" s="125">
        <f t="shared" si="25"/>
        <v>0</v>
      </c>
      <c r="O369" s="124"/>
      <c r="P369" s="124"/>
    </row>
    <row r="370" spans="2:16" x14ac:dyDescent="0.25">
      <c r="B370" s="126"/>
      <c r="C370" s="985" t="s">
        <v>254</v>
      </c>
      <c r="D370" s="985"/>
      <c r="E370" s="985"/>
      <c r="F370" s="985"/>
      <c r="G370" s="985"/>
      <c r="H370" s="985"/>
      <c r="I370" s="985"/>
      <c r="J370" s="985"/>
      <c r="K370" s="985"/>
      <c r="L370" s="986"/>
      <c r="M370" s="127">
        <f>SUM(M350:M359)</f>
        <v>0</v>
      </c>
      <c r="N370" s="128">
        <f>SUM(N350:N359)</f>
        <v>0</v>
      </c>
      <c r="O370" s="128">
        <f>SUM(O350:O359)</f>
        <v>0</v>
      </c>
      <c r="P370" s="128">
        <f>SUM(P350:P359)</f>
        <v>0</v>
      </c>
    </row>
    <row r="371" spans="2:16" x14ac:dyDescent="0.25">
      <c r="B371" s="1004" t="s">
        <v>242</v>
      </c>
      <c r="C371" s="1005"/>
      <c r="D371" s="1005"/>
      <c r="E371" s="1005"/>
      <c r="F371" s="1005"/>
      <c r="G371" s="1005"/>
      <c r="H371" s="1005"/>
      <c r="I371" s="1005"/>
      <c r="J371" s="1005"/>
      <c r="K371" s="1005"/>
      <c r="L371" s="1005"/>
      <c r="M371" s="1005"/>
      <c r="N371" s="1005"/>
      <c r="O371" s="1005" t="str">
        <f>B371</f>
        <v>PERÍODO PÓS-RETROFIT</v>
      </c>
      <c r="P371" s="1006"/>
    </row>
    <row r="372" spans="2:16" x14ac:dyDescent="0.25">
      <c r="B372" s="969" t="s">
        <v>234</v>
      </c>
      <c r="C372" s="970"/>
      <c r="D372" s="970"/>
      <c r="E372" s="970"/>
      <c r="F372" s="970"/>
      <c r="G372" s="970"/>
      <c r="H372" s="971"/>
      <c r="I372" s="119" t="s">
        <v>235</v>
      </c>
      <c r="J372" s="120" t="s">
        <v>236</v>
      </c>
      <c r="K372" s="120" t="s">
        <v>237</v>
      </c>
      <c r="L372" s="120" t="s">
        <v>238</v>
      </c>
      <c r="M372" s="120" t="s">
        <v>0</v>
      </c>
      <c r="N372" s="309" t="s">
        <v>795</v>
      </c>
      <c r="O372" s="309" t="s">
        <v>239</v>
      </c>
      <c r="P372" s="310" t="s">
        <v>240</v>
      </c>
    </row>
    <row r="373" spans="2:16" x14ac:dyDescent="0.25">
      <c r="B373" s="122">
        <v>1</v>
      </c>
      <c r="C373" s="983" t="str">
        <f>IF(ISBLANK('M&amp;V (ORÇ)'!C357)," ",'M&amp;V (ORÇ)'!C357)</f>
        <v xml:space="preserve"> </v>
      </c>
      <c r="D373" s="983"/>
      <c r="E373" s="983"/>
      <c r="F373" s="983"/>
      <c r="G373" s="983"/>
      <c r="H373" s="984"/>
      <c r="I373" s="485" t="str">
        <f>IF(ISBLANK('M&amp;V (ORÇ)'!I357)," ",'M&amp;V (ORÇ)'!I357)</f>
        <v xml:space="preserve"> </v>
      </c>
      <c r="J373" s="485" t="str">
        <f>IF(ISBLANK('M&amp;V (ORÇ)'!J357)," ",'M&amp;V (ORÇ)'!J357)</f>
        <v xml:space="preserve"> </v>
      </c>
      <c r="K373" s="487">
        <f>'M&amp;V (ORÇ)'!K357</f>
        <v>0</v>
      </c>
      <c r="L373" s="486">
        <f>'M&amp;V (ORÇ)'!L357</f>
        <v>0</v>
      </c>
      <c r="M373" s="123">
        <f t="shared" ref="M373:M392" si="26">IF(J373="",0,K373*L373)</f>
        <v>0</v>
      </c>
      <c r="N373" s="125">
        <f t="shared" ref="N373:N392" si="27">M373-O373-P373</f>
        <v>0</v>
      </c>
      <c r="O373" s="124"/>
      <c r="P373" s="124"/>
    </row>
    <row r="374" spans="2:16" x14ac:dyDescent="0.25">
      <c r="B374" s="122">
        <v>2</v>
      </c>
      <c r="C374" s="983" t="str">
        <f>IF(ISBLANK('M&amp;V (ORÇ)'!C358)," ",'M&amp;V (ORÇ)'!C358)</f>
        <v xml:space="preserve"> </v>
      </c>
      <c r="D374" s="983"/>
      <c r="E374" s="983"/>
      <c r="F374" s="983"/>
      <c r="G374" s="983"/>
      <c r="H374" s="984"/>
      <c r="I374" s="485" t="str">
        <f>IF(ISBLANK('M&amp;V (ORÇ)'!I358)," ",'M&amp;V (ORÇ)'!I358)</f>
        <v xml:space="preserve"> </v>
      </c>
      <c r="J374" s="485" t="str">
        <f>IF(ISBLANK('M&amp;V (ORÇ)'!J358)," ",'M&amp;V (ORÇ)'!J358)</f>
        <v xml:space="preserve"> </v>
      </c>
      <c r="K374" s="487">
        <f>'M&amp;V (ORÇ)'!K358</f>
        <v>0</v>
      </c>
      <c r="L374" s="486">
        <f>'M&amp;V (ORÇ)'!L358</f>
        <v>0</v>
      </c>
      <c r="M374" s="123">
        <f t="shared" si="26"/>
        <v>0</v>
      </c>
      <c r="N374" s="125">
        <f t="shared" si="27"/>
        <v>0</v>
      </c>
      <c r="O374" s="124"/>
      <c r="P374" s="124"/>
    </row>
    <row r="375" spans="2:16" x14ac:dyDescent="0.25">
      <c r="B375" s="122">
        <v>3</v>
      </c>
      <c r="C375" s="983" t="str">
        <f>IF(ISBLANK('M&amp;V (ORÇ)'!C359)," ",'M&amp;V (ORÇ)'!C359)</f>
        <v xml:space="preserve"> </v>
      </c>
      <c r="D375" s="983"/>
      <c r="E375" s="983"/>
      <c r="F375" s="983"/>
      <c r="G375" s="983"/>
      <c r="H375" s="984"/>
      <c r="I375" s="485" t="str">
        <f>IF(ISBLANK('M&amp;V (ORÇ)'!I359)," ",'M&amp;V (ORÇ)'!I359)</f>
        <v xml:space="preserve"> </v>
      </c>
      <c r="J375" s="485" t="str">
        <f>IF(ISBLANK('M&amp;V (ORÇ)'!J359)," ",'M&amp;V (ORÇ)'!J359)</f>
        <v xml:space="preserve"> </v>
      </c>
      <c r="K375" s="487">
        <f>'M&amp;V (ORÇ)'!K359</f>
        <v>0</v>
      </c>
      <c r="L375" s="486">
        <f>'M&amp;V (ORÇ)'!L359</f>
        <v>0</v>
      </c>
      <c r="M375" s="123">
        <f t="shared" si="26"/>
        <v>0</v>
      </c>
      <c r="N375" s="125">
        <f t="shared" si="27"/>
        <v>0</v>
      </c>
      <c r="O375" s="124"/>
      <c r="P375" s="124"/>
    </row>
    <row r="376" spans="2:16" x14ac:dyDescent="0.25">
      <c r="B376" s="122">
        <v>4</v>
      </c>
      <c r="C376" s="983" t="str">
        <f>IF(ISBLANK('M&amp;V (ORÇ)'!C360)," ",'M&amp;V (ORÇ)'!C360)</f>
        <v xml:space="preserve"> </v>
      </c>
      <c r="D376" s="983"/>
      <c r="E376" s="983"/>
      <c r="F376" s="983"/>
      <c r="G376" s="983"/>
      <c r="H376" s="984"/>
      <c r="I376" s="485" t="str">
        <f>IF(ISBLANK('M&amp;V (ORÇ)'!I360)," ",'M&amp;V (ORÇ)'!I360)</f>
        <v xml:space="preserve"> </v>
      </c>
      <c r="J376" s="485" t="str">
        <f>IF(ISBLANK('M&amp;V (ORÇ)'!J360)," ",'M&amp;V (ORÇ)'!J360)</f>
        <v xml:space="preserve"> </v>
      </c>
      <c r="K376" s="487">
        <f>'M&amp;V (ORÇ)'!K360</f>
        <v>0</v>
      </c>
      <c r="L376" s="486">
        <f>'M&amp;V (ORÇ)'!L360</f>
        <v>0</v>
      </c>
      <c r="M376" s="123">
        <f t="shared" si="26"/>
        <v>0</v>
      </c>
      <c r="N376" s="125">
        <f t="shared" si="27"/>
        <v>0</v>
      </c>
      <c r="O376" s="124"/>
      <c r="P376" s="124"/>
    </row>
    <row r="377" spans="2:16" x14ac:dyDescent="0.25">
      <c r="B377" s="122">
        <v>5</v>
      </c>
      <c r="C377" s="983" t="str">
        <f>IF(ISBLANK('M&amp;V (ORÇ)'!C361)," ",'M&amp;V (ORÇ)'!C361)</f>
        <v xml:space="preserve"> </v>
      </c>
      <c r="D377" s="983"/>
      <c r="E377" s="983"/>
      <c r="F377" s="983"/>
      <c r="G377" s="983"/>
      <c r="H377" s="984"/>
      <c r="I377" s="485" t="str">
        <f>IF(ISBLANK('M&amp;V (ORÇ)'!I361)," ",'M&amp;V (ORÇ)'!I361)</f>
        <v xml:space="preserve"> </v>
      </c>
      <c r="J377" s="485" t="str">
        <f>IF(ISBLANK('M&amp;V (ORÇ)'!J361)," ",'M&amp;V (ORÇ)'!J361)</f>
        <v xml:space="preserve"> </v>
      </c>
      <c r="K377" s="487">
        <f>'M&amp;V (ORÇ)'!K361</f>
        <v>0</v>
      </c>
      <c r="L377" s="486">
        <f>'M&amp;V (ORÇ)'!L361</f>
        <v>0</v>
      </c>
      <c r="M377" s="123">
        <f t="shared" si="26"/>
        <v>0</v>
      </c>
      <c r="N377" s="125">
        <f t="shared" si="27"/>
        <v>0</v>
      </c>
      <c r="O377" s="124"/>
      <c r="P377" s="124"/>
    </row>
    <row r="378" spans="2:16" x14ac:dyDescent="0.25">
      <c r="B378" s="122">
        <v>6</v>
      </c>
      <c r="C378" s="983" t="str">
        <f>IF(ISBLANK('M&amp;V (ORÇ)'!C362)," ",'M&amp;V (ORÇ)'!C362)</f>
        <v xml:space="preserve"> </v>
      </c>
      <c r="D378" s="983"/>
      <c r="E378" s="983"/>
      <c r="F378" s="983"/>
      <c r="G378" s="983"/>
      <c r="H378" s="984"/>
      <c r="I378" s="485" t="str">
        <f>IF(ISBLANK('M&amp;V (ORÇ)'!I362)," ",'M&amp;V (ORÇ)'!I362)</f>
        <v xml:space="preserve"> </v>
      </c>
      <c r="J378" s="485" t="str">
        <f>IF(ISBLANK('M&amp;V (ORÇ)'!J362)," ",'M&amp;V (ORÇ)'!J362)</f>
        <v xml:space="preserve"> </v>
      </c>
      <c r="K378" s="487">
        <f>'M&amp;V (ORÇ)'!K362</f>
        <v>0</v>
      </c>
      <c r="L378" s="486">
        <f>'M&amp;V (ORÇ)'!L362</f>
        <v>0</v>
      </c>
      <c r="M378" s="123">
        <f t="shared" si="26"/>
        <v>0</v>
      </c>
      <c r="N378" s="125">
        <f t="shared" si="27"/>
        <v>0</v>
      </c>
      <c r="O378" s="124"/>
      <c r="P378" s="124"/>
    </row>
    <row r="379" spans="2:16" x14ac:dyDescent="0.25">
      <c r="B379" s="122">
        <v>7</v>
      </c>
      <c r="C379" s="983" t="str">
        <f>IF(ISBLANK('M&amp;V (ORÇ)'!C363)," ",'M&amp;V (ORÇ)'!C363)</f>
        <v xml:space="preserve"> </v>
      </c>
      <c r="D379" s="983"/>
      <c r="E379" s="983"/>
      <c r="F379" s="983"/>
      <c r="G379" s="983"/>
      <c r="H379" s="984"/>
      <c r="I379" s="485" t="str">
        <f>IF(ISBLANK('M&amp;V (ORÇ)'!I363)," ",'M&amp;V (ORÇ)'!I363)</f>
        <v xml:space="preserve"> </v>
      </c>
      <c r="J379" s="485" t="str">
        <f>IF(ISBLANK('M&amp;V (ORÇ)'!J363)," ",'M&amp;V (ORÇ)'!J363)</f>
        <v xml:space="preserve"> </v>
      </c>
      <c r="K379" s="487">
        <f>'M&amp;V (ORÇ)'!K363</f>
        <v>0</v>
      </c>
      <c r="L379" s="486">
        <f>'M&amp;V (ORÇ)'!L363</f>
        <v>0</v>
      </c>
      <c r="M379" s="123">
        <f t="shared" si="26"/>
        <v>0</v>
      </c>
      <c r="N379" s="125">
        <f t="shared" si="27"/>
        <v>0</v>
      </c>
      <c r="O379" s="124"/>
      <c r="P379" s="124"/>
    </row>
    <row r="380" spans="2:16" x14ac:dyDescent="0.25">
      <c r="B380" s="122">
        <v>8</v>
      </c>
      <c r="C380" s="983" t="str">
        <f>IF(ISBLANK('M&amp;V (ORÇ)'!C364)," ",'M&amp;V (ORÇ)'!C364)</f>
        <v xml:space="preserve"> </v>
      </c>
      <c r="D380" s="983"/>
      <c r="E380" s="983"/>
      <c r="F380" s="983"/>
      <c r="G380" s="983"/>
      <c r="H380" s="984"/>
      <c r="I380" s="485" t="str">
        <f>IF(ISBLANK('M&amp;V (ORÇ)'!I364)," ",'M&amp;V (ORÇ)'!I364)</f>
        <v xml:space="preserve"> </v>
      </c>
      <c r="J380" s="485" t="str">
        <f>IF(ISBLANK('M&amp;V (ORÇ)'!J364)," ",'M&amp;V (ORÇ)'!J364)</f>
        <v xml:space="preserve"> </v>
      </c>
      <c r="K380" s="487">
        <f>'M&amp;V (ORÇ)'!K364</f>
        <v>0</v>
      </c>
      <c r="L380" s="486">
        <f>'M&amp;V (ORÇ)'!L364</f>
        <v>0</v>
      </c>
      <c r="M380" s="123">
        <f t="shared" si="26"/>
        <v>0</v>
      </c>
      <c r="N380" s="125">
        <f t="shared" si="27"/>
        <v>0</v>
      </c>
      <c r="O380" s="124"/>
      <c r="P380" s="124"/>
    </row>
    <row r="381" spans="2:16" x14ac:dyDescent="0.25">
      <c r="B381" s="122">
        <v>9</v>
      </c>
      <c r="C381" s="983" t="str">
        <f>IF(ISBLANK('M&amp;V (ORÇ)'!C365)," ",'M&amp;V (ORÇ)'!C365)</f>
        <v xml:space="preserve"> </v>
      </c>
      <c r="D381" s="983"/>
      <c r="E381" s="983"/>
      <c r="F381" s="983"/>
      <c r="G381" s="983"/>
      <c r="H381" s="984"/>
      <c r="I381" s="485" t="str">
        <f>IF(ISBLANK('M&amp;V (ORÇ)'!I365)," ",'M&amp;V (ORÇ)'!I365)</f>
        <v xml:space="preserve"> </v>
      </c>
      <c r="J381" s="485" t="str">
        <f>IF(ISBLANK('M&amp;V (ORÇ)'!J365)," ",'M&amp;V (ORÇ)'!J365)</f>
        <v xml:space="preserve"> </v>
      </c>
      <c r="K381" s="487">
        <f>'M&amp;V (ORÇ)'!K365</f>
        <v>0</v>
      </c>
      <c r="L381" s="486">
        <f>'M&amp;V (ORÇ)'!L365</f>
        <v>0</v>
      </c>
      <c r="M381" s="123">
        <f t="shared" si="26"/>
        <v>0</v>
      </c>
      <c r="N381" s="125">
        <f t="shared" si="27"/>
        <v>0</v>
      </c>
      <c r="O381" s="124"/>
      <c r="P381" s="124"/>
    </row>
    <row r="382" spans="2:16" x14ac:dyDescent="0.25">
      <c r="B382" s="122">
        <v>10</v>
      </c>
      <c r="C382" s="983" t="str">
        <f>IF(ISBLANK('M&amp;V (ORÇ)'!C366)," ",'M&amp;V (ORÇ)'!C366)</f>
        <v xml:space="preserve"> </v>
      </c>
      <c r="D382" s="983"/>
      <c r="E382" s="983"/>
      <c r="F382" s="983"/>
      <c r="G382" s="983"/>
      <c r="H382" s="984"/>
      <c r="I382" s="485" t="str">
        <f>IF(ISBLANK('M&amp;V (ORÇ)'!I366)," ",'M&amp;V (ORÇ)'!I366)</f>
        <v xml:space="preserve"> </v>
      </c>
      <c r="J382" s="485" t="str">
        <f>IF(ISBLANK('M&amp;V (ORÇ)'!J366)," ",'M&amp;V (ORÇ)'!J366)</f>
        <v xml:space="preserve"> </v>
      </c>
      <c r="K382" s="487">
        <f>'M&amp;V (ORÇ)'!K366</f>
        <v>0</v>
      </c>
      <c r="L382" s="486">
        <f>'M&amp;V (ORÇ)'!L366</f>
        <v>0</v>
      </c>
      <c r="M382" s="123">
        <f t="shared" si="26"/>
        <v>0</v>
      </c>
      <c r="N382" s="125">
        <f t="shared" si="27"/>
        <v>0</v>
      </c>
      <c r="O382" s="124"/>
      <c r="P382" s="124"/>
    </row>
    <row r="383" spans="2:16" x14ac:dyDescent="0.25">
      <c r="B383" s="122">
        <v>11</v>
      </c>
      <c r="C383" s="983" t="str">
        <f>IF(ISBLANK('M&amp;V (ORÇ)'!C367)," ",'M&amp;V (ORÇ)'!C367)</f>
        <v xml:space="preserve"> </v>
      </c>
      <c r="D383" s="983"/>
      <c r="E383" s="983"/>
      <c r="F383" s="983"/>
      <c r="G383" s="983"/>
      <c r="H383" s="984"/>
      <c r="I383" s="485" t="str">
        <f>IF(ISBLANK('M&amp;V (ORÇ)'!I367)," ",'M&amp;V (ORÇ)'!I367)</f>
        <v xml:space="preserve"> </v>
      </c>
      <c r="J383" s="485" t="str">
        <f>IF(ISBLANK('M&amp;V (ORÇ)'!J367)," ",'M&amp;V (ORÇ)'!J367)</f>
        <v xml:space="preserve"> </v>
      </c>
      <c r="K383" s="487">
        <f>'M&amp;V (ORÇ)'!K367</f>
        <v>0</v>
      </c>
      <c r="L383" s="486">
        <f>'M&amp;V (ORÇ)'!L367</f>
        <v>0</v>
      </c>
      <c r="M383" s="123">
        <f t="shared" si="26"/>
        <v>0</v>
      </c>
      <c r="N383" s="125">
        <f t="shared" si="27"/>
        <v>0</v>
      </c>
      <c r="O383" s="124"/>
      <c r="P383" s="124"/>
    </row>
    <row r="384" spans="2:16" x14ac:dyDescent="0.25">
      <c r="B384" s="122">
        <v>12</v>
      </c>
      <c r="C384" s="983" t="str">
        <f>IF(ISBLANK('M&amp;V (ORÇ)'!C368)," ",'M&amp;V (ORÇ)'!C368)</f>
        <v xml:space="preserve"> </v>
      </c>
      <c r="D384" s="983"/>
      <c r="E384" s="983"/>
      <c r="F384" s="983"/>
      <c r="G384" s="983"/>
      <c r="H384" s="984"/>
      <c r="I384" s="485" t="str">
        <f>IF(ISBLANK('M&amp;V (ORÇ)'!I368)," ",'M&amp;V (ORÇ)'!I368)</f>
        <v xml:space="preserve"> </v>
      </c>
      <c r="J384" s="485" t="str">
        <f>IF(ISBLANK('M&amp;V (ORÇ)'!J368)," ",'M&amp;V (ORÇ)'!J368)</f>
        <v xml:space="preserve"> </v>
      </c>
      <c r="K384" s="487">
        <f>'M&amp;V (ORÇ)'!K368</f>
        <v>0</v>
      </c>
      <c r="L384" s="486">
        <f>'M&amp;V (ORÇ)'!L368</f>
        <v>0</v>
      </c>
      <c r="M384" s="123">
        <f t="shared" si="26"/>
        <v>0</v>
      </c>
      <c r="N384" s="125">
        <f t="shared" si="27"/>
        <v>0</v>
      </c>
      <c r="O384" s="124"/>
      <c r="P384" s="124"/>
    </row>
    <row r="385" spans="2:16" x14ac:dyDescent="0.25">
      <c r="B385" s="122">
        <v>13</v>
      </c>
      <c r="C385" s="983" t="str">
        <f>IF(ISBLANK('M&amp;V (ORÇ)'!C369)," ",'M&amp;V (ORÇ)'!C369)</f>
        <v xml:space="preserve"> </v>
      </c>
      <c r="D385" s="983"/>
      <c r="E385" s="983"/>
      <c r="F385" s="983"/>
      <c r="G385" s="983"/>
      <c r="H385" s="984"/>
      <c r="I385" s="485" t="str">
        <f>IF(ISBLANK('M&amp;V (ORÇ)'!I369)," ",'M&amp;V (ORÇ)'!I369)</f>
        <v xml:space="preserve"> </v>
      </c>
      <c r="J385" s="485" t="str">
        <f>IF(ISBLANK('M&amp;V (ORÇ)'!J369)," ",'M&amp;V (ORÇ)'!J369)</f>
        <v xml:space="preserve"> </v>
      </c>
      <c r="K385" s="487">
        <f>'M&amp;V (ORÇ)'!K369</f>
        <v>0</v>
      </c>
      <c r="L385" s="486">
        <f>'M&amp;V (ORÇ)'!L369</f>
        <v>0</v>
      </c>
      <c r="M385" s="123">
        <f t="shared" si="26"/>
        <v>0</v>
      </c>
      <c r="N385" s="125">
        <f t="shared" si="27"/>
        <v>0</v>
      </c>
      <c r="O385" s="124"/>
      <c r="P385" s="124"/>
    </row>
    <row r="386" spans="2:16" x14ac:dyDescent="0.25">
      <c r="B386" s="122">
        <v>14</v>
      </c>
      <c r="C386" s="983" t="str">
        <f>IF(ISBLANK('M&amp;V (ORÇ)'!C370)," ",'M&amp;V (ORÇ)'!C370)</f>
        <v xml:space="preserve"> </v>
      </c>
      <c r="D386" s="983"/>
      <c r="E386" s="983"/>
      <c r="F386" s="983"/>
      <c r="G386" s="983"/>
      <c r="H386" s="984"/>
      <c r="I386" s="485" t="str">
        <f>IF(ISBLANK('M&amp;V (ORÇ)'!I370)," ",'M&amp;V (ORÇ)'!I370)</f>
        <v xml:space="preserve"> </v>
      </c>
      <c r="J386" s="485" t="str">
        <f>IF(ISBLANK('M&amp;V (ORÇ)'!J370)," ",'M&amp;V (ORÇ)'!J370)</f>
        <v xml:space="preserve"> </v>
      </c>
      <c r="K386" s="487">
        <f>'M&amp;V (ORÇ)'!K370</f>
        <v>0</v>
      </c>
      <c r="L386" s="486">
        <f>'M&amp;V (ORÇ)'!L370</f>
        <v>0</v>
      </c>
      <c r="M386" s="123">
        <f t="shared" si="26"/>
        <v>0</v>
      </c>
      <c r="N386" s="125">
        <f t="shared" si="27"/>
        <v>0</v>
      </c>
      <c r="O386" s="124"/>
      <c r="P386" s="124"/>
    </row>
    <row r="387" spans="2:16" x14ac:dyDescent="0.25">
      <c r="B387" s="122">
        <v>15</v>
      </c>
      <c r="C387" s="983" t="str">
        <f>IF(ISBLANK('M&amp;V (ORÇ)'!C371)," ",'M&amp;V (ORÇ)'!C371)</f>
        <v xml:space="preserve"> </v>
      </c>
      <c r="D387" s="983"/>
      <c r="E387" s="983"/>
      <c r="F387" s="983"/>
      <c r="G387" s="983"/>
      <c r="H387" s="984"/>
      <c r="I387" s="485" t="str">
        <f>IF(ISBLANK('M&amp;V (ORÇ)'!I371)," ",'M&amp;V (ORÇ)'!I371)</f>
        <v xml:space="preserve"> </v>
      </c>
      <c r="J387" s="485" t="str">
        <f>IF(ISBLANK('M&amp;V (ORÇ)'!J371)," ",'M&amp;V (ORÇ)'!J371)</f>
        <v xml:space="preserve"> </v>
      </c>
      <c r="K387" s="487">
        <f>'M&amp;V (ORÇ)'!K371</f>
        <v>0</v>
      </c>
      <c r="L387" s="486">
        <f>'M&amp;V (ORÇ)'!L371</f>
        <v>0</v>
      </c>
      <c r="M387" s="123">
        <f t="shared" si="26"/>
        <v>0</v>
      </c>
      <c r="N387" s="125">
        <f t="shared" si="27"/>
        <v>0</v>
      </c>
      <c r="O387" s="124"/>
      <c r="P387" s="124"/>
    </row>
    <row r="388" spans="2:16" x14ac:dyDescent="0.25">
      <c r="B388" s="122">
        <v>16</v>
      </c>
      <c r="C388" s="983" t="str">
        <f>IF(ISBLANK('M&amp;V (ORÇ)'!C372)," ",'M&amp;V (ORÇ)'!C372)</f>
        <v xml:space="preserve"> </v>
      </c>
      <c r="D388" s="983"/>
      <c r="E388" s="983"/>
      <c r="F388" s="983"/>
      <c r="G388" s="983"/>
      <c r="H388" s="984"/>
      <c r="I388" s="485" t="str">
        <f>IF(ISBLANK('M&amp;V (ORÇ)'!I372)," ",'M&amp;V (ORÇ)'!I372)</f>
        <v xml:space="preserve"> </v>
      </c>
      <c r="J388" s="485" t="str">
        <f>IF(ISBLANK('M&amp;V (ORÇ)'!J372)," ",'M&amp;V (ORÇ)'!J372)</f>
        <v xml:space="preserve"> </v>
      </c>
      <c r="K388" s="487">
        <f>'M&amp;V (ORÇ)'!K372</f>
        <v>0</v>
      </c>
      <c r="L388" s="486">
        <f>'M&amp;V (ORÇ)'!L372</f>
        <v>0</v>
      </c>
      <c r="M388" s="123">
        <f t="shared" si="26"/>
        <v>0</v>
      </c>
      <c r="N388" s="125">
        <f t="shared" si="27"/>
        <v>0</v>
      </c>
      <c r="O388" s="124"/>
      <c r="P388" s="124"/>
    </row>
    <row r="389" spans="2:16" x14ac:dyDescent="0.25">
      <c r="B389" s="122">
        <v>17</v>
      </c>
      <c r="C389" s="983" t="str">
        <f>IF(ISBLANK('M&amp;V (ORÇ)'!C373)," ",'M&amp;V (ORÇ)'!C373)</f>
        <v xml:space="preserve"> </v>
      </c>
      <c r="D389" s="983"/>
      <c r="E389" s="983"/>
      <c r="F389" s="983"/>
      <c r="G389" s="983"/>
      <c r="H389" s="984"/>
      <c r="I389" s="485" t="str">
        <f>IF(ISBLANK('M&amp;V (ORÇ)'!I373)," ",'M&amp;V (ORÇ)'!I373)</f>
        <v xml:space="preserve"> </v>
      </c>
      <c r="J389" s="485" t="str">
        <f>IF(ISBLANK('M&amp;V (ORÇ)'!J373)," ",'M&amp;V (ORÇ)'!J373)</f>
        <v xml:space="preserve"> </v>
      </c>
      <c r="K389" s="487">
        <f>'M&amp;V (ORÇ)'!K373</f>
        <v>0</v>
      </c>
      <c r="L389" s="486">
        <f>'M&amp;V (ORÇ)'!L373</f>
        <v>0</v>
      </c>
      <c r="M389" s="123">
        <f t="shared" si="26"/>
        <v>0</v>
      </c>
      <c r="N389" s="125">
        <f t="shared" si="27"/>
        <v>0</v>
      </c>
      <c r="O389" s="124"/>
      <c r="P389" s="124"/>
    </row>
    <row r="390" spans="2:16" x14ac:dyDescent="0.25">
      <c r="B390" s="122">
        <v>18</v>
      </c>
      <c r="C390" s="983" t="str">
        <f>IF(ISBLANK('M&amp;V (ORÇ)'!C374)," ",'M&amp;V (ORÇ)'!C374)</f>
        <v xml:space="preserve"> </v>
      </c>
      <c r="D390" s="983"/>
      <c r="E390" s="983"/>
      <c r="F390" s="983"/>
      <c r="G390" s="983"/>
      <c r="H390" s="984"/>
      <c r="I390" s="485" t="str">
        <f>IF(ISBLANK('M&amp;V (ORÇ)'!I374)," ",'M&amp;V (ORÇ)'!I374)</f>
        <v xml:space="preserve"> </v>
      </c>
      <c r="J390" s="485" t="str">
        <f>IF(ISBLANK('M&amp;V (ORÇ)'!J374)," ",'M&amp;V (ORÇ)'!J374)</f>
        <v xml:space="preserve"> </v>
      </c>
      <c r="K390" s="487">
        <f>'M&amp;V (ORÇ)'!K374</f>
        <v>0</v>
      </c>
      <c r="L390" s="486">
        <f>'M&amp;V (ORÇ)'!L374</f>
        <v>0</v>
      </c>
      <c r="M390" s="123">
        <f t="shared" si="26"/>
        <v>0</v>
      </c>
      <c r="N390" s="125">
        <f t="shared" si="27"/>
        <v>0</v>
      </c>
      <c r="O390" s="124"/>
      <c r="P390" s="124"/>
    </row>
    <row r="391" spans="2:16" x14ac:dyDescent="0.25">
      <c r="B391" s="122">
        <v>19</v>
      </c>
      <c r="C391" s="983" t="str">
        <f>IF(ISBLANK('M&amp;V (ORÇ)'!C375)," ",'M&amp;V (ORÇ)'!C375)</f>
        <v xml:space="preserve"> </v>
      </c>
      <c r="D391" s="983"/>
      <c r="E391" s="983"/>
      <c r="F391" s="983"/>
      <c r="G391" s="983"/>
      <c r="H391" s="984"/>
      <c r="I391" s="485" t="str">
        <f>IF(ISBLANK('M&amp;V (ORÇ)'!I375)," ",'M&amp;V (ORÇ)'!I375)</f>
        <v xml:space="preserve"> </v>
      </c>
      <c r="J391" s="485" t="str">
        <f>IF(ISBLANK('M&amp;V (ORÇ)'!J375)," ",'M&amp;V (ORÇ)'!J375)</f>
        <v xml:space="preserve"> </v>
      </c>
      <c r="K391" s="487">
        <f>'M&amp;V (ORÇ)'!K375</f>
        <v>0</v>
      </c>
      <c r="L391" s="486">
        <f>'M&amp;V (ORÇ)'!L375</f>
        <v>0</v>
      </c>
      <c r="M391" s="123">
        <f t="shared" si="26"/>
        <v>0</v>
      </c>
      <c r="N391" s="125">
        <f t="shared" si="27"/>
        <v>0</v>
      </c>
      <c r="O391" s="124"/>
      <c r="P391" s="124"/>
    </row>
    <row r="392" spans="2:16" x14ac:dyDescent="0.25">
      <c r="B392" s="122">
        <v>20</v>
      </c>
      <c r="C392" s="983" t="str">
        <f>IF(ISBLANK('M&amp;V (ORÇ)'!C376)," ",'M&amp;V (ORÇ)'!C376)</f>
        <v xml:space="preserve"> </v>
      </c>
      <c r="D392" s="983"/>
      <c r="E392" s="983"/>
      <c r="F392" s="983"/>
      <c r="G392" s="983"/>
      <c r="H392" s="984"/>
      <c r="I392" s="485" t="str">
        <f>IF(ISBLANK('M&amp;V (ORÇ)'!I376)," ",'M&amp;V (ORÇ)'!I376)</f>
        <v xml:space="preserve"> </v>
      </c>
      <c r="J392" s="485" t="str">
        <f>IF(ISBLANK('M&amp;V (ORÇ)'!J376)," ",'M&amp;V (ORÇ)'!J376)</f>
        <v xml:space="preserve"> </v>
      </c>
      <c r="K392" s="487">
        <f>'M&amp;V (ORÇ)'!K376</f>
        <v>0</v>
      </c>
      <c r="L392" s="486">
        <f>'M&amp;V (ORÇ)'!L376</f>
        <v>0</v>
      </c>
      <c r="M392" s="123">
        <f t="shared" si="26"/>
        <v>0</v>
      </c>
      <c r="N392" s="125">
        <f t="shared" si="27"/>
        <v>0</v>
      </c>
      <c r="O392" s="124"/>
      <c r="P392" s="124"/>
    </row>
    <row r="393" spans="2:16" x14ac:dyDescent="0.25">
      <c r="B393" s="126"/>
      <c r="C393" s="985" t="s">
        <v>255</v>
      </c>
      <c r="D393" s="985"/>
      <c r="E393" s="985"/>
      <c r="F393" s="985"/>
      <c r="G393" s="985"/>
      <c r="H393" s="985"/>
      <c r="I393" s="985"/>
      <c r="J393" s="985"/>
      <c r="K393" s="985"/>
      <c r="L393" s="986"/>
      <c r="M393" s="127">
        <f>SUM(M373:M382)</f>
        <v>0</v>
      </c>
      <c r="N393" s="128">
        <f>SUM(N373:N382)</f>
        <v>0</v>
      </c>
      <c r="O393" s="128">
        <f>SUM(O373:O382)</f>
        <v>0</v>
      </c>
      <c r="P393" s="128">
        <f>SUM(P373:P382)</f>
        <v>0</v>
      </c>
    </row>
    <row r="394" spans="2:16" x14ac:dyDescent="0.25">
      <c r="B394" s="129"/>
      <c r="C394" s="1002" t="s">
        <v>256</v>
      </c>
      <c r="D394" s="1002"/>
      <c r="E394" s="1002"/>
      <c r="F394" s="1002"/>
      <c r="G394" s="1002"/>
      <c r="H394" s="1002"/>
      <c r="I394" s="1002"/>
      <c r="J394" s="1002"/>
      <c r="K394" s="1002"/>
      <c r="L394" s="1003"/>
      <c r="M394" s="130">
        <f>SUM(M370,M393)</f>
        <v>0</v>
      </c>
      <c r="N394" s="131">
        <f>SUM(N370,N393)</f>
        <v>0</v>
      </c>
      <c r="O394" s="131">
        <f>SUM(O370,O393)</f>
        <v>0</v>
      </c>
      <c r="P394" s="131">
        <f>SUM(P370,P393)</f>
        <v>0</v>
      </c>
    </row>
    <row r="395" spans="2:16" x14ac:dyDescent="0.25">
      <c r="B395" s="967" t="s">
        <v>688</v>
      </c>
      <c r="C395" s="968"/>
      <c r="D395" s="968"/>
      <c r="E395" s="968"/>
      <c r="F395" s="968"/>
      <c r="G395" s="968"/>
      <c r="H395" s="968"/>
      <c r="I395" s="968"/>
      <c r="J395" s="968"/>
      <c r="K395" s="968"/>
      <c r="L395" s="968"/>
      <c r="M395" s="968"/>
      <c r="N395" s="968"/>
      <c r="O395" s="968"/>
      <c r="P395" s="979"/>
    </row>
    <row r="396" spans="2:16" x14ac:dyDescent="0.25">
      <c r="B396" s="1004" t="s">
        <v>233</v>
      </c>
      <c r="C396" s="1005"/>
      <c r="D396" s="1005"/>
      <c r="E396" s="1005"/>
      <c r="F396" s="1005"/>
      <c r="G396" s="1005"/>
      <c r="H396" s="1005"/>
      <c r="I396" s="1005"/>
      <c r="J396" s="1005"/>
      <c r="K396" s="1005"/>
      <c r="L396" s="1005"/>
      <c r="M396" s="1005"/>
      <c r="N396" s="1005"/>
      <c r="O396" s="1005" t="str">
        <f>B396</f>
        <v>PERÍODO DE REFERÊNCIA</v>
      </c>
      <c r="P396" s="1006"/>
    </row>
    <row r="397" spans="2:16" x14ac:dyDescent="0.25">
      <c r="B397" s="969" t="s">
        <v>234</v>
      </c>
      <c r="C397" s="970"/>
      <c r="D397" s="970"/>
      <c r="E397" s="970"/>
      <c r="F397" s="970"/>
      <c r="G397" s="970"/>
      <c r="H397" s="971"/>
      <c r="I397" s="119" t="s">
        <v>235</v>
      </c>
      <c r="J397" s="120" t="s">
        <v>236</v>
      </c>
      <c r="K397" s="120" t="s">
        <v>237</v>
      </c>
      <c r="L397" s="120" t="s">
        <v>238</v>
      </c>
      <c r="M397" s="120" t="s">
        <v>0</v>
      </c>
      <c r="N397" s="309" t="s">
        <v>795</v>
      </c>
      <c r="O397" s="309" t="s">
        <v>239</v>
      </c>
      <c r="P397" s="310" t="s">
        <v>240</v>
      </c>
    </row>
    <row r="398" spans="2:16" x14ac:dyDescent="0.25">
      <c r="B398" s="122">
        <v>1</v>
      </c>
      <c r="C398" s="983" t="str">
        <f>IF(ISBLANK('M&amp;V (ORÇ)'!C380)," ",'M&amp;V (ORÇ)'!C380)</f>
        <v xml:space="preserve"> </v>
      </c>
      <c r="D398" s="983"/>
      <c r="E398" s="983"/>
      <c r="F398" s="983"/>
      <c r="G398" s="983"/>
      <c r="H398" s="984"/>
      <c r="I398" s="485" t="str">
        <f>IF(ISBLANK('M&amp;V (ORÇ)'!I380)," ",'M&amp;V (ORÇ)'!I380)</f>
        <v xml:space="preserve"> </v>
      </c>
      <c r="J398" s="485" t="str">
        <f>IF(ISBLANK('M&amp;V (ORÇ)'!J380)," ",'M&amp;V (ORÇ)'!J380)</f>
        <v xml:space="preserve"> </v>
      </c>
      <c r="K398" s="487">
        <f>'M&amp;V (ORÇ)'!K380</f>
        <v>0</v>
      </c>
      <c r="L398" s="486">
        <f>'M&amp;V (ORÇ)'!L380</f>
        <v>0</v>
      </c>
      <c r="M398" s="123">
        <f t="shared" ref="M398:M417" si="28">IF(J398="",0,K398*L398)</f>
        <v>0</v>
      </c>
      <c r="N398" s="125">
        <f t="shared" ref="N398:N417" si="29">M398-O398-P398</f>
        <v>0</v>
      </c>
      <c r="O398" s="124"/>
      <c r="P398" s="124"/>
    </row>
    <row r="399" spans="2:16" x14ac:dyDescent="0.25">
      <c r="B399" s="122">
        <v>2</v>
      </c>
      <c r="C399" s="983" t="str">
        <f>IF(ISBLANK('M&amp;V (ORÇ)'!C381)," ",'M&amp;V (ORÇ)'!C381)</f>
        <v xml:space="preserve"> </v>
      </c>
      <c r="D399" s="983"/>
      <c r="E399" s="983"/>
      <c r="F399" s="983"/>
      <c r="G399" s="983"/>
      <c r="H399" s="984"/>
      <c r="I399" s="485" t="str">
        <f>IF(ISBLANK('M&amp;V (ORÇ)'!I381)," ",'M&amp;V (ORÇ)'!I381)</f>
        <v xml:space="preserve"> </v>
      </c>
      <c r="J399" s="485" t="str">
        <f>IF(ISBLANK('M&amp;V (ORÇ)'!J381)," ",'M&amp;V (ORÇ)'!J381)</f>
        <v xml:space="preserve"> </v>
      </c>
      <c r="K399" s="487">
        <f>'M&amp;V (ORÇ)'!K381</f>
        <v>0</v>
      </c>
      <c r="L399" s="486">
        <f>'M&amp;V (ORÇ)'!L381</f>
        <v>0</v>
      </c>
      <c r="M399" s="123">
        <f t="shared" si="28"/>
        <v>0</v>
      </c>
      <c r="N399" s="125">
        <f t="shared" si="29"/>
        <v>0</v>
      </c>
      <c r="O399" s="124"/>
      <c r="P399" s="124"/>
    </row>
    <row r="400" spans="2:16" x14ac:dyDescent="0.25">
      <c r="B400" s="122">
        <v>3</v>
      </c>
      <c r="C400" s="983" t="str">
        <f>IF(ISBLANK('M&amp;V (ORÇ)'!C382)," ",'M&amp;V (ORÇ)'!C382)</f>
        <v xml:space="preserve"> </v>
      </c>
      <c r="D400" s="983"/>
      <c r="E400" s="983"/>
      <c r="F400" s="983"/>
      <c r="G400" s="983"/>
      <c r="H400" s="984"/>
      <c r="I400" s="485" t="str">
        <f>IF(ISBLANK('M&amp;V (ORÇ)'!I382)," ",'M&amp;V (ORÇ)'!I382)</f>
        <v xml:space="preserve"> </v>
      </c>
      <c r="J400" s="485" t="str">
        <f>IF(ISBLANK('M&amp;V (ORÇ)'!J382)," ",'M&amp;V (ORÇ)'!J382)</f>
        <v xml:space="preserve"> </v>
      </c>
      <c r="K400" s="487">
        <f>'M&amp;V (ORÇ)'!K382</f>
        <v>0</v>
      </c>
      <c r="L400" s="486">
        <f>'M&amp;V (ORÇ)'!L382</f>
        <v>0</v>
      </c>
      <c r="M400" s="123">
        <f t="shared" si="28"/>
        <v>0</v>
      </c>
      <c r="N400" s="125">
        <f t="shared" si="29"/>
        <v>0</v>
      </c>
      <c r="O400" s="124"/>
      <c r="P400" s="124"/>
    </row>
    <row r="401" spans="2:16" x14ac:dyDescent="0.25">
      <c r="B401" s="122">
        <v>4</v>
      </c>
      <c r="C401" s="983" t="str">
        <f>IF(ISBLANK('M&amp;V (ORÇ)'!C383)," ",'M&amp;V (ORÇ)'!C383)</f>
        <v xml:space="preserve"> </v>
      </c>
      <c r="D401" s="983"/>
      <c r="E401" s="983"/>
      <c r="F401" s="983"/>
      <c r="G401" s="983"/>
      <c r="H401" s="984"/>
      <c r="I401" s="485" t="str">
        <f>IF(ISBLANK('M&amp;V (ORÇ)'!I383)," ",'M&amp;V (ORÇ)'!I383)</f>
        <v xml:space="preserve"> </v>
      </c>
      <c r="J401" s="485" t="str">
        <f>IF(ISBLANK('M&amp;V (ORÇ)'!J383)," ",'M&amp;V (ORÇ)'!J383)</f>
        <v xml:space="preserve"> </v>
      </c>
      <c r="K401" s="487">
        <f>'M&amp;V (ORÇ)'!K383</f>
        <v>0</v>
      </c>
      <c r="L401" s="486">
        <f>'M&amp;V (ORÇ)'!L383</f>
        <v>0</v>
      </c>
      <c r="M401" s="123">
        <f t="shared" si="28"/>
        <v>0</v>
      </c>
      <c r="N401" s="125">
        <f t="shared" si="29"/>
        <v>0</v>
      </c>
      <c r="O401" s="124"/>
      <c r="P401" s="124"/>
    </row>
    <row r="402" spans="2:16" x14ac:dyDescent="0.25">
      <c r="B402" s="122">
        <v>5</v>
      </c>
      <c r="C402" s="983" t="str">
        <f>IF(ISBLANK('M&amp;V (ORÇ)'!C384)," ",'M&amp;V (ORÇ)'!C384)</f>
        <v xml:space="preserve"> </v>
      </c>
      <c r="D402" s="983"/>
      <c r="E402" s="983"/>
      <c r="F402" s="983"/>
      <c r="G402" s="983"/>
      <c r="H402" s="984"/>
      <c r="I402" s="485" t="str">
        <f>IF(ISBLANK('M&amp;V (ORÇ)'!I384)," ",'M&amp;V (ORÇ)'!I384)</f>
        <v xml:space="preserve"> </v>
      </c>
      <c r="J402" s="485" t="str">
        <f>IF(ISBLANK('M&amp;V (ORÇ)'!J384)," ",'M&amp;V (ORÇ)'!J384)</f>
        <v xml:space="preserve"> </v>
      </c>
      <c r="K402" s="487">
        <f>'M&amp;V (ORÇ)'!K384</f>
        <v>0</v>
      </c>
      <c r="L402" s="486">
        <f>'M&amp;V (ORÇ)'!L384</f>
        <v>0</v>
      </c>
      <c r="M402" s="123">
        <f t="shared" si="28"/>
        <v>0</v>
      </c>
      <c r="N402" s="125">
        <f t="shared" si="29"/>
        <v>0</v>
      </c>
      <c r="O402" s="124"/>
      <c r="P402" s="124"/>
    </row>
    <row r="403" spans="2:16" x14ac:dyDescent="0.25">
      <c r="B403" s="122">
        <v>6</v>
      </c>
      <c r="C403" s="983" t="str">
        <f>IF(ISBLANK('M&amp;V (ORÇ)'!C385)," ",'M&amp;V (ORÇ)'!C385)</f>
        <v xml:space="preserve"> </v>
      </c>
      <c r="D403" s="983"/>
      <c r="E403" s="983"/>
      <c r="F403" s="983"/>
      <c r="G403" s="983"/>
      <c r="H403" s="984"/>
      <c r="I403" s="485" t="str">
        <f>IF(ISBLANK('M&amp;V (ORÇ)'!I385)," ",'M&amp;V (ORÇ)'!I385)</f>
        <v xml:space="preserve"> </v>
      </c>
      <c r="J403" s="485" t="str">
        <f>IF(ISBLANK('M&amp;V (ORÇ)'!J385)," ",'M&amp;V (ORÇ)'!J385)</f>
        <v xml:space="preserve"> </v>
      </c>
      <c r="K403" s="487">
        <f>'M&amp;V (ORÇ)'!K385</f>
        <v>0</v>
      </c>
      <c r="L403" s="486">
        <f>'M&amp;V (ORÇ)'!L385</f>
        <v>0</v>
      </c>
      <c r="M403" s="123">
        <f t="shared" si="28"/>
        <v>0</v>
      </c>
      <c r="N403" s="125">
        <f t="shared" si="29"/>
        <v>0</v>
      </c>
      <c r="O403" s="124"/>
      <c r="P403" s="124"/>
    </row>
    <row r="404" spans="2:16" x14ac:dyDescent="0.25">
      <c r="B404" s="122">
        <v>7</v>
      </c>
      <c r="C404" s="983" t="str">
        <f>IF(ISBLANK('M&amp;V (ORÇ)'!C386)," ",'M&amp;V (ORÇ)'!C386)</f>
        <v xml:space="preserve"> </v>
      </c>
      <c r="D404" s="983"/>
      <c r="E404" s="983"/>
      <c r="F404" s="983"/>
      <c r="G404" s="983"/>
      <c r="H404" s="984"/>
      <c r="I404" s="485" t="str">
        <f>IF(ISBLANK('M&amp;V (ORÇ)'!I386)," ",'M&amp;V (ORÇ)'!I386)</f>
        <v xml:space="preserve"> </v>
      </c>
      <c r="J404" s="485" t="str">
        <f>IF(ISBLANK('M&amp;V (ORÇ)'!J386)," ",'M&amp;V (ORÇ)'!J386)</f>
        <v xml:space="preserve"> </v>
      </c>
      <c r="K404" s="487">
        <f>'M&amp;V (ORÇ)'!K386</f>
        <v>0</v>
      </c>
      <c r="L404" s="486">
        <f>'M&amp;V (ORÇ)'!L386</f>
        <v>0</v>
      </c>
      <c r="M404" s="123">
        <f t="shared" si="28"/>
        <v>0</v>
      </c>
      <c r="N404" s="125">
        <f t="shared" si="29"/>
        <v>0</v>
      </c>
      <c r="O404" s="124"/>
      <c r="P404" s="124"/>
    </row>
    <row r="405" spans="2:16" x14ac:dyDescent="0.25">
      <c r="B405" s="122">
        <v>8</v>
      </c>
      <c r="C405" s="983" t="str">
        <f>IF(ISBLANK('M&amp;V (ORÇ)'!C387)," ",'M&amp;V (ORÇ)'!C387)</f>
        <v xml:space="preserve"> </v>
      </c>
      <c r="D405" s="983"/>
      <c r="E405" s="983"/>
      <c r="F405" s="983"/>
      <c r="G405" s="983"/>
      <c r="H405" s="984"/>
      <c r="I405" s="485" t="str">
        <f>IF(ISBLANK('M&amp;V (ORÇ)'!I387)," ",'M&amp;V (ORÇ)'!I387)</f>
        <v xml:space="preserve"> </v>
      </c>
      <c r="J405" s="485" t="str">
        <f>IF(ISBLANK('M&amp;V (ORÇ)'!J387)," ",'M&amp;V (ORÇ)'!J387)</f>
        <v xml:space="preserve"> </v>
      </c>
      <c r="K405" s="487">
        <f>'M&amp;V (ORÇ)'!K387</f>
        <v>0</v>
      </c>
      <c r="L405" s="486">
        <f>'M&amp;V (ORÇ)'!L387</f>
        <v>0</v>
      </c>
      <c r="M405" s="123">
        <f t="shared" si="28"/>
        <v>0</v>
      </c>
      <c r="N405" s="125">
        <f t="shared" si="29"/>
        <v>0</v>
      </c>
      <c r="O405" s="124"/>
      <c r="P405" s="124"/>
    </row>
    <row r="406" spans="2:16" x14ac:dyDescent="0.25">
      <c r="B406" s="122">
        <v>9</v>
      </c>
      <c r="C406" s="983" t="str">
        <f>IF(ISBLANK('M&amp;V (ORÇ)'!C388)," ",'M&amp;V (ORÇ)'!C388)</f>
        <v xml:space="preserve"> </v>
      </c>
      <c r="D406" s="983"/>
      <c r="E406" s="983"/>
      <c r="F406" s="983"/>
      <c r="G406" s="983"/>
      <c r="H406" s="984"/>
      <c r="I406" s="485" t="str">
        <f>IF(ISBLANK('M&amp;V (ORÇ)'!I388)," ",'M&amp;V (ORÇ)'!I388)</f>
        <v xml:space="preserve"> </v>
      </c>
      <c r="J406" s="485" t="str">
        <f>IF(ISBLANK('M&amp;V (ORÇ)'!J388)," ",'M&amp;V (ORÇ)'!J388)</f>
        <v xml:space="preserve"> </v>
      </c>
      <c r="K406" s="487">
        <f>'M&amp;V (ORÇ)'!K388</f>
        <v>0</v>
      </c>
      <c r="L406" s="486">
        <f>'M&amp;V (ORÇ)'!L388</f>
        <v>0</v>
      </c>
      <c r="M406" s="123">
        <f t="shared" si="28"/>
        <v>0</v>
      </c>
      <c r="N406" s="125">
        <f t="shared" si="29"/>
        <v>0</v>
      </c>
      <c r="O406" s="124"/>
      <c r="P406" s="124"/>
    </row>
    <row r="407" spans="2:16" x14ac:dyDescent="0.25">
      <c r="B407" s="122">
        <v>10</v>
      </c>
      <c r="C407" s="983" t="str">
        <f>IF(ISBLANK('M&amp;V (ORÇ)'!C389)," ",'M&amp;V (ORÇ)'!C389)</f>
        <v xml:space="preserve"> </v>
      </c>
      <c r="D407" s="983"/>
      <c r="E407" s="983"/>
      <c r="F407" s="983"/>
      <c r="G407" s="983"/>
      <c r="H407" s="984"/>
      <c r="I407" s="485" t="str">
        <f>IF(ISBLANK('M&amp;V (ORÇ)'!I389)," ",'M&amp;V (ORÇ)'!I389)</f>
        <v xml:space="preserve"> </v>
      </c>
      <c r="J407" s="485" t="str">
        <f>IF(ISBLANK('M&amp;V (ORÇ)'!J389)," ",'M&amp;V (ORÇ)'!J389)</f>
        <v xml:space="preserve"> </v>
      </c>
      <c r="K407" s="487">
        <f>'M&amp;V (ORÇ)'!K389</f>
        <v>0</v>
      </c>
      <c r="L407" s="486">
        <f>'M&amp;V (ORÇ)'!L389</f>
        <v>0</v>
      </c>
      <c r="M407" s="123">
        <f t="shared" si="28"/>
        <v>0</v>
      </c>
      <c r="N407" s="125">
        <f t="shared" si="29"/>
        <v>0</v>
      </c>
      <c r="O407" s="124"/>
      <c r="P407" s="124"/>
    </row>
    <row r="408" spans="2:16" x14ac:dyDescent="0.25">
      <c r="B408" s="122">
        <v>11</v>
      </c>
      <c r="C408" s="983" t="str">
        <f>IF(ISBLANK('M&amp;V (ORÇ)'!C390)," ",'M&amp;V (ORÇ)'!C390)</f>
        <v xml:space="preserve"> </v>
      </c>
      <c r="D408" s="983"/>
      <c r="E408" s="983"/>
      <c r="F408" s="983"/>
      <c r="G408" s="983"/>
      <c r="H408" s="984"/>
      <c r="I408" s="485" t="str">
        <f>IF(ISBLANK('M&amp;V (ORÇ)'!I390)," ",'M&amp;V (ORÇ)'!I390)</f>
        <v xml:space="preserve"> </v>
      </c>
      <c r="J408" s="485" t="str">
        <f>IF(ISBLANK('M&amp;V (ORÇ)'!J390)," ",'M&amp;V (ORÇ)'!J390)</f>
        <v xml:space="preserve"> </v>
      </c>
      <c r="K408" s="487">
        <f>'M&amp;V (ORÇ)'!K390</f>
        <v>0</v>
      </c>
      <c r="L408" s="486">
        <f>'M&amp;V (ORÇ)'!L390</f>
        <v>0</v>
      </c>
      <c r="M408" s="123">
        <f t="shared" si="28"/>
        <v>0</v>
      </c>
      <c r="N408" s="125">
        <f t="shared" si="29"/>
        <v>0</v>
      </c>
      <c r="O408" s="124"/>
      <c r="P408" s="124"/>
    </row>
    <row r="409" spans="2:16" x14ac:dyDescent="0.25">
      <c r="B409" s="122">
        <v>12</v>
      </c>
      <c r="C409" s="983" t="str">
        <f>IF(ISBLANK('M&amp;V (ORÇ)'!C391)," ",'M&amp;V (ORÇ)'!C391)</f>
        <v xml:space="preserve"> </v>
      </c>
      <c r="D409" s="983"/>
      <c r="E409" s="983"/>
      <c r="F409" s="983"/>
      <c r="G409" s="983"/>
      <c r="H409" s="984"/>
      <c r="I409" s="485" t="str">
        <f>IF(ISBLANK('M&amp;V (ORÇ)'!I391)," ",'M&amp;V (ORÇ)'!I391)</f>
        <v xml:space="preserve"> </v>
      </c>
      <c r="J409" s="485" t="str">
        <f>IF(ISBLANK('M&amp;V (ORÇ)'!J391)," ",'M&amp;V (ORÇ)'!J391)</f>
        <v xml:space="preserve"> </v>
      </c>
      <c r="K409" s="487">
        <f>'M&amp;V (ORÇ)'!K391</f>
        <v>0</v>
      </c>
      <c r="L409" s="486">
        <f>'M&amp;V (ORÇ)'!L391</f>
        <v>0</v>
      </c>
      <c r="M409" s="123">
        <f t="shared" si="28"/>
        <v>0</v>
      </c>
      <c r="N409" s="125">
        <f t="shared" si="29"/>
        <v>0</v>
      </c>
      <c r="O409" s="124"/>
      <c r="P409" s="124"/>
    </row>
    <row r="410" spans="2:16" x14ac:dyDescent="0.25">
      <c r="B410" s="122">
        <v>13</v>
      </c>
      <c r="C410" s="983" t="str">
        <f>IF(ISBLANK('M&amp;V (ORÇ)'!C392)," ",'M&amp;V (ORÇ)'!C392)</f>
        <v xml:space="preserve"> </v>
      </c>
      <c r="D410" s="983"/>
      <c r="E410" s="983"/>
      <c r="F410" s="983"/>
      <c r="G410" s="983"/>
      <c r="H410" s="984"/>
      <c r="I410" s="485" t="str">
        <f>IF(ISBLANK('M&amp;V (ORÇ)'!I392)," ",'M&amp;V (ORÇ)'!I392)</f>
        <v xml:space="preserve"> </v>
      </c>
      <c r="J410" s="485" t="str">
        <f>IF(ISBLANK('M&amp;V (ORÇ)'!J392)," ",'M&amp;V (ORÇ)'!J392)</f>
        <v xml:space="preserve"> </v>
      </c>
      <c r="K410" s="487">
        <f>'M&amp;V (ORÇ)'!K392</f>
        <v>0</v>
      </c>
      <c r="L410" s="486">
        <f>'M&amp;V (ORÇ)'!L392</f>
        <v>0</v>
      </c>
      <c r="M410" s="123">
        <f t="shared" si="28"/>
        <v>0</v>
      </c>
      <c r="N410" s="125">
        <f t="shared" si="29"/>
        <v>0</v>
      </c>
      <c r="O410" s="124"/>
      <c r="P410" s="124"/>
    </row>
    <row r="411" spans="2:16" x14ac:dyDescent="0.25">
      <c r="B411" s="122">
        <v>14</v>
      </c>
      <c r="C411" s="983" t="str">
        <f>IF(ISBLANK('M&amp;V (ORÇ)'!C393)," ",'M&amp;V (ORÇ)'!C393)</f>
        <v xml:space="preserve"> </v>
      </c>
      <c r="D411" s="983"/>
      <c r="E411" s="983"/>
      <c r="F411" s="983"/>
      <c r="G411" s="983"/>
      <c r="H411" s="984"/>
      <c r="I411" s="485" t="str">
        <f>IF(ISBLANK('M&amp;V (ORÇ)'!I393)," ",'M&amp;V (ORÇ)'!I393)</f>
        <v xml:space="preserve"> </v>
      </c>
      <c r="J411" s="485" t="str">
        <f>IF(ISBLANK('M&amp;V (ORÇ)'!J393)," ",'M&amp;V (ORÇ)'!J393)</f>
        <v xml:space="preserve"> </v>
      </c>
      <c r="K411" s="487">
        <f>'M&amp;V (ORÇ)'!K393</f>
        <v>0</v>
      </c>
      <c r="L411" s="486">
        <f>'M&amp;V (ORÇ)'!L393</f>
        <v>0</v>
      </c>
      <c r="M411" s="123">
        <f t="shared" si="28"/>
        <v>0</v>
      </c>
      <c r="N411" s="125">
        <f t="shared" si="29"/>
        <v>0</v>
      </c>
      <c r="O411" s="124"/>
      <c r="P411" s="124"/>
    </row>
    <row r="412" spans="2:16" x14ac:dyDescent="0.25">
      <c r="B412" s="122">
        <v>15</v>
      </c>
      <c r="C412" s="983" t="str">
        <f>IF(ISBLANK('M&amp;V (ORÇ)'!C394)," ",'M&amp;V (ORÇ)'!C394)</f>
        <v xml:space="preserve"> </v>
      </c>
      <c r="D412" s="983"/>
      <c r="E412" s="983"/>
      <c r="F412" s="983"/>
      <c r="G412" s="983"/>
      <c r="H412" s="984"/>
      <c r="I412" s="485" t="str">
        <f>IF(ISBLANK('M&amp;V (ORÇ)'!I394)," ",'M&amp;V (ORÇ)'!I394)</f>
        <v xml:space="preserve"> </v>
      </c>
      <c r="J412" s="485" t="str">
        <f>IF(ISBLANK('M&amp;V (ORÇ)'!J394)," ",'M&amp;V (ORÇ)'!J394)</f>
        <v xml:space="preserve"> </v>
      </c>
      <c r="K412" s="487">
        <f>'M&amp;V (ORÇ)'!K394</f>
        <v>0</v>
      </c>
      <c r="L412" s="486">
        <f>'M&amp;V (ORÇ)'!L394</f>
        <v>0</v>
      </c>
      <c r="M412" s="123">
        <f t="shared" si="28"/>
        <v>0</v>
      </c>
      <c r="N412" s="125">
        <f t="shared" si="29"/>
        <v>0</v>
      </c>
      <c r="O412" s="124"/>
      <c r="P412" s="124"/>
    </row>
    <row r="413" spans="2:16" x14ac:dyDescent="0.25">
      <c r="B413" s="122">
        <v>16</v>
      </c>
      <c r="C413" s="983" t="str">
        <f>IF(ISBLANK('M&amp;V (ORÇ)'!C395)," ",'M&amp;V (ORÇ)'!C395)</f>
        <v xml:space="preserve"> </v>
      </c>
      <c r="D413" s="983"/>
      <c r="E413" s="983"/>
      <c r="F413" s="983"/>
      <c r="G413" s="983"/>
      <c r="H413" s="984"/>
      <c r="I413" s="485" t="str">
        <f>IF(ISBLANK('M&amp;V (ORÇ)'!I395)," ",'M&amp;V (ORÇ)'!I395)</f>
        <v xml:space="preserve"> </v>
      </c>
      <c r="J413" s="485" t="str">
        <f>IF(ISBLANK('M&amp;V (ORÇ)'!J395)," ",'M&amp;V (ORÇ)'!J395)</f>
        <v xml:space="preserve"> </v>
      </c>
      <c r="K413" s="487">
        <f>'M&amp;V (ORÇ)'!K395</f>
        <v>0</v>
      </c>
      <c r="L413" s="486">
        <f>'M&amp;V (ORÇ)'!L395</f>
        <v>0</v>
      </c>
      <c r="M413" s="123">
        <f t="shared" si="28"/>
        <v>0</v>
      </c>
      <c r="N413" s="125">
        <f t="shared" si="29"/>
        <v>0</v>
      </c>
      <c r="O413" s="124"/>
      <c r="P413" s="124"/>
    </row>
    <row r="414" spans="2:16" x14ac:dyDescent="0.25">
      <c r="B414" s="122">
        <v>17</v>
      </c>
      <c r="C414" s="983" t="str">
        <f>IF(ISBLANK('M&amp;V (ORÇ)'!C396)," ",'M&amp;V (ORÇ)'!C396)</f>
        <v xml:space="preserve"> </v>
      </c>
      <c r="D414" s="983"/>
      <c r="E414" s="983"/>
      <c r="F414" s="983"/>
      <c r="G414" s="983"/>
      <c r="H414" s="984"/>
      <c r="I414" s="485" t="str">
        <f>IF(ISBLANK('M&amp;V (ORÇ)'!I396)," ",'M&amp;V (ORÇ)'!I396)</f>
        <v xml:space="preserve"> </v>
      </c>
      <c r="J414" s="485" t="str">
        <f>IF(ISBLANK('M&amp;V (ORÇ)'!J396)," ",'M&amp;V (ORÇ)'!J396)</f>
        <v xml:space="preserve"> </v>
      </c>
      <c r="K414" s="487">
        <f>'M&amp;V (ORÇ)'!K396</f>
        <v>0</v>
      </c>
      <c r="L414" s="486">
        <f>'M&amp;V (ORÇ)'!L396</f>
        <v>0</v>
      </c>
      <c r="M414" s="123">
        <f t="shared" si="28"/>
        <v>0</v>
      </c>
      <c r="N414" s="125">
        <f t="shared" si="29"/>
        <v>0</v>
      </c>
      <c r="O414" s="124"/>
      <c r="P414" s="124"/>
    </row>
    <row r="415" spans="2:16" x14ac:dyDescent="0.25">
      <c r="B415" s="122">
        <v>18</v>
      </c>
      <c r="C415" s="983" t="str">
        <f>IF(ISBLANK('M&amp;V (ORÇ)'!C397)," ",'M&amp;V (ORÇ)'!C397)</f>
        <v xml:space="preserve"> </v>
      </c>
      <c r="D415" s="983"/>
      <c r="E415" s="983"/>
      <c r="F415" s="983"/>
      <c r="G415" s="983"/>
      <c r="H415" s="984"/>
      <c r="I415" s="485" t="str">
        <f>IF(ISBLANK('M&amp;V (ORÇ)'!I397)," ",'M&amp;V (ORÇ)'!I397)</f>
        <v xml:space="preserve"> </v>
      </c>
      <c r="J415" s="485" t="str">
        <f>IF(ISBLANK('M&amp;V (ORÇ)'!J397)," ",'M&amp;V (ORÇ)'!J397)</f>
        <v xml:space="preserve"> </v>
      </c>
      <c r="K415" s="487">
        <f>'M&amp;V (ORÇ)'!K397</f>
        <v>0</v>
      </c>
      <c r="L415" s="486">
        <f>'M&amp;V (ORÇ)'!L397</f>
        <v>0</v>
      </c>
      <c r="M415" s="123">
        <f t="shared" si="28"/>
        <v>0</v>
      </c>
      <c r="N415" s="125">
        <f t="shared" si="29"/>
        <v>0</v>
      </c>
      <c r="O415" s="124"/>
      <c r="P415" s="124"/>
    </row>
    <row r="416" spans="2:16" x14ac:dyDescent="0.25">
      <c r="B416" s="122">
        <v>19</v>
      </c>
      <c r="C416" s="983" t="str">
        <f>IF(ISBLANK('M&amp;V (ORÇ)'!C398)," ",'M&amp;V (ORÇ)'!C398)</f>
        <v xml:space="preserve"> </v>
      </c>
      <c r="D416" s="983"/>
      <c r="E416" s="983"/>
      <c r="F416" s="983"/>
      <c r="G416" s="983"/>
      <c r="H416" s="984"/>
      <c r="I416" s="485" t="str">
        <f>IF(ISBLANK('M&amp;V (ORÇ)'!I398)," ",'M&amp;V (ORÇ)'!I398)</f>
        <v xml:space="preserve"> </v>
      </c>
      <c r="J416" s="485" t="str">
        <f>IF(ISBLANK('M&amp;V (ORÇ)'!J398)," ",'M&amp;V (ORÇ)'!J398)</f>
        <v xml:space="preserve"> </v>
      </c>
      <c r="K416" s="487">
        <f>'M&amp;V (ORÇ)'!K398</f>
        <v>0</v>
      </c>
      <c r="L416" s="486">
        <f>'M&amp;V (ORÇ)'!L398</f>
        <v>0</v>
      </c>
      <c r="M416" s="123">
        <f t="shared" si="28"/>
        <v>0</v>
      </c>
      <c r="N416" s="125">
        <f t="shared" si="29"/>
        <v>0</v>
      </c>
      <c r="O416" s="124"/>
      <c r="P416" s="124"/>
    </row>
    <row r="417" spans="2:16" x14ac:dyDescent="0.25">
      <c r="B417" s="122">
        <v>20</v>
      </c>
      <c r="C417" s="983" t="str">
        <f>IF(ISBLANK('M&amp;V (ORÇ)'!C399)," ",'M&amp;V (ORÇ)'!C399)</f>
        <v xml:space="preserve"> </v>
      </c>
      <c r="D417" s="983"/>
      <c r="E417" s="983"/>
      <c r="F417" s="983"/>
      <c r="G417" s="983"/>
      <c r="H417" s="984"/>
      <c r="I417" s="485" t="str">
        <f>IF(ISBLANK('M&amp;V (ORÇ)'!I399)," ",'M&amp;V (ORÇ)'!I399)</f>
        <v xml:space="preserve"> </v>
      </c>
      <c r="J417" s="485" t="str">
        <f>IF(ISBLANK('M&amp;V (ORÇ)'!J399)," ",'M&amp;V (ORÇ)'!J399)</f>
        <v xml:space="preserve"> </v>
      </c>
      <c r="K417" s="487">
        <f>'M&amp;V (ORÇ)'!K399</f>
        <v>0</v>
      </c>
      <c r="L417" s="486">
        <f>'M&amp;V (ORÇ)'!L399</f>
        <v>0</v>
      </c>
      <c r="M417" s="123">
        <f t="shared" si="28"/>
        <v>0</v>
      </c>
      <c r="N417" s="125">
        <f t="shared" si="29"/>
        <v>0</v>
      </c>
      <c r="O417" s="124"/>
      <c r="P417" s="124"/>
    </row>
    <row r="418" spans="2:16" x14ac:dyDescent="0.25">
      <c r="B418" s="126"/>
      <c r="C418" s="985" t="s">
        <v>257</v>
      </c>
      <c r="D418" s="985"/>
      <c r="E418" s="985"/>
      <c r="F418" s="985"/>
      <c r="G418" s="985"/>
      <c r="H418" s="985"/>
      <c r="I418" s="985"/>
      <c r="J418" s="985"/>
      <c r="K418" s="985"/>
      <c r="L418" s="986"/>
      <c r="M418" s="127">
        <f>SUM(M398:M407)</f>
        <v>0</v>
      </c>
      <c r="N418" s="128">
        <f>SUM(N398:N407)</f>
        <v>0</v>
      </c>
      <c r="O418" s="128">
        <f>SUM(O398:O407)</f>
        <v>0</v>
      </c>
      <c r="P418" s="128">
        <f>SUM(P398:P407)</f>
        <v>0</v>
      </c>
    </row>
    <row r="419" spans="2:16" x14ac:dyDescent="0.25">
      <c r="B419" s="1004" t="s">
        <v>242</v>
      </c>
      <c r="C419" s="1005"/>
      <c r="D419" s="1005"/>
      <c r="E419" s="1005"/>
      <c r="F419" s="1005"/>
      <c r="G419" s="1005"/>
      <c r="H419" s="1005"/>
      <c r="I419" s="1005"/>
      <c r="J419" s="1005"/>
      <c r="K419" s="1005"/>
      <c r="L419" s="1005"/>
      <c r="M419" s="1005"/>
      <c r="N419" s="1005"/>
      <c r="O419" s="1005" t="str">
        <f>B419</f>
        <v>PERÍODO PÓS-RETROFIT</v>
      </c>
      <c r="P419" s="1006"/>
    </row>
    <row r="420" spans="2:16" x14ac:dyDescent="0.25">
      <c r="B420" s="969" t="s">
        <v>234</v>
      </c>
      <c r="C420" s="970"/>
      <c r="D420" s="970"/>
      <c r="E420" s="970"/>
      <c r="F420" s="970"/>
      <c r="G420" s="970"/>
      <c r="H420" s="971"/>
      <c r="I420" s="119" t="s">
        <v>235</v>
      </c>
      <c r="J420" s="120" t="s">
        <v>236</v>
      </c>
      <c r="K420" s="120" t="s">
        <v>237</v>
      </c>
      <c r="L420" s="120" t="s">
        <v>238</v>
      </c>
      <c r="M420" s="120" t="s">
        <v>0</v>
      </c>
      <c r="N420" s="309" t="s">
        <v>795</v>
      </c>
      <c r="O420" s="309" t="s">
        <v>239</v>
      </c>
      <c r="P420" s="310" t="s">
        <v>240</v>
      </c>
    </row>
    <row r="421" spans="2:16" x14ac:dyDescent="0.25">
      <c r="B421" s="122">
        <v>1</v>
      </c>
      <c r="C421" s="983" t="str">
        <f>IF(ISBLANK('M&amp;V (ORÇ)'!C402)," ",'M&amp;V (ORÇ)'!C402)</f>
        <v xml:space="preserve"> </v>
      </c>
      <c r="D421" s="983"/>
      <c r="E421" s="983"/>
      <c r="F421" s="983"/>
      <c r="G421" s="983"/>
      <c r="H421" s="984"/>
      <c r="I421" s="485" t="str">
        <f>IF(ISBLANK('M&amp;V (ORÇ)'!I402)," ",'M&amp;V (ORÇ)'!I402)</f>
        <v xml:space="preserve"> </v>
      </c>
      <c r="J421" s="485" t="str">
        <f>IF(ISBLANK('M&amp;V (ORÇ)'!J402)," ",'M&amp;V (ORÇ)'!J402)</f>
        <v xml:space="preserve"> </v>
      </c>
      <c r="K421" s="487">
        <f>'M&amp;V (ORÇ)'!K402</f>
        <v>0</v>
      </c>
      <c r="L421" s="486">
        <f>'M&amp;V (ORÇ)'!L402</f>
        <v>0</v>
      </c>
      <c r="M421" s="123">
        <f t="shared" ref="M421:M440" si="30">IF(J421="",0,K421*L421)</f>
        <v>0</v>
      </c>
      <c r="N421" s="125">
        <f t="shared" ref="N421:N440" si="31">M421-O421-P421</f>
        <v>0</v>
      </c>
      <c r="O421" s="124"/>
      <c r="P421" s="124"/>
    </row>
    <row r="422" spans="2:16" x14ac:dyDescent="0.25">
      <c r="B422" s="122">
        <v>2</v>
      </c>
      <c r="C422" s="983" t="str">
        <f>IF(ISBLANK('M&amp;V (ORÇ)'!C403)," ",'M&amp;V (ORÇ)'!C403)</f>
        <v xml:space="preserve"> </v>
      </c>
      <c r="D422" s="983"/>
      <c r="E422" s="983"/>
      <c r="F422" s="983"/>
      <c r="G422" s="983"/>
      <c r="H422" s="984"/>
      <c r="I422" s="485" t="str">
        <f>IF(ISBLANK('M&amp;V (ORÇ)'!I403)," ",'M&amp;V (ORÇ)'!I403)</f>
        <v xml:space="preserve"> </v>
      </c>
      <c r="J422" s="485" t="str">
        <f>IF(ISBLANK('M&amp;V (ORÇ)'!J403)," ",'M&amp;V (ORÇ)'!J403)</f>
        <v xml:space="preserve"> </v>
      </c>
      <c r="K422" s="487">
        <f>'M&amp;V (ORÇ)'!K403</f>
        <v>0</v>
      </c>
      <c r="L422" s="486">
        <f>'M&amp;V (ORÇ)'!L403</f>
        <v>0</v>
      </c>
      <c r="M422" s="123">
        <f t="shared" si="30"/>
        <v>0</v>
      </c>
      <c r="N422" s="125">
        <f t="shared" si="31"/>
        <v>0</v>
      </c>
      <c r="O422" s="124"/>
      <c r="P422" s="124"/>
    </row>
    <row r="423" spans="2:16" x14ac:dyDescent="0.25">
      <c r="B423" s="122">
        <v>3</v>
      </c>
      <c r="C423" s="983" t="str">
        <f>IF(ISBLANK('M&amp;V (ORÇ)'!C404)," ",'M&amp;V (ORÇ)'!C404)</f>
        <v xml:space="preserve"> </v>
      </c>
      <c r="D423" s="983"/>
      <c r="E423" s="983"/>
      <c r="F423" s="983"/>
      <c r="G423" s="983"/>
      <c r="H423" s="984"/>
      <c r="I423" s="485" t="str">
        <f>IF(ISBLANK('M&amp;V (ORÇ)'!I404)," ",'M&amp;V (ORÇ)'!I404)</f>
        <v xml:space="preserve"> </v>
      </c>
      <c r="J423" s="485" t="str">
        <f>IF(ISBLANK('M&amp;V (ORÇ)'!J404)," ",'M&amp;V (ORÇ)'!J404)</f>
        <v xml:space="preserve"> </v>
      </c>
      <c r="K423" s="487">
        <f>'M&amp;V (ORÇ)'!K404</f>
        <v>0</v>
      </c>
      <c r="L423" s="486">
        <f>'M&amp;V (ORÇ)'!L404</f>
        <v>0</v>
      </c>
      <c r="M423" s="123">
        <f t="shared" si="30"/>
        <v>0</v>
      </c>
      <c r="N423" s="125">
        <f t="shared" si="31"/>
        <v>0</v>
      </c>
      <c r="O423" s="124"/>
      <c r="P423" s="124"/>
    </row>
    <row r="424" spans="2:16" x14ac:dyDescent="0.25">
      <c r="B424" s="122">
        <v>4</v>
      </c>
      <c r="C424" s="983" t="str">
        <f>IF(ISBLANK('M&amp;V (ORÇ)'!C405)," ",'M&amp;V (ORÇ)'!C405)</f>
        <v xml:space="preserve"> </v>
      </c>
      <c r="D424" s="983"/>
      <c r="E424" s="983"/>
      <c r="F424" s="983"/>
      <c r="G424" s="983"/>
      <c r="H424" s="984"/>
      <c r="I424" s="485" t="str">
        <f>IF(ISBLANK('M&amp;V (ORÇ)'!I405)," ",'M&amp;V (ORÇ)'!I405)</f>
        <v xml:space="preserve"> </v>
      </c>
      <c r="J424" s="485" t="str">
        <f>IF(ISBLANK('M&amp;V (ORÇ)'!J405)," ",'M&amp;V (ORÇ)'!J405)</f>
        <v xml:space="preserve"> </v>
      </c>
      <c r="K424" s="487">
        <f>'M&amp;V (ORÇ)'!K405</f>
        <v>0</v>
      </c>
      <c r="L424" s="486">
        <f>'M&amp;V (ORÇ)'!L405</f>
        <v>0</v>
      </c>
      <c r="M424" s="123">
        <f t="shared" si="30"/>
        <v>0</v>
      </c>
      <c r="N424" s="125">
        <f t="shared" si="31"/>
        <v>0</v>
      </c>
      <c r="O424" s="124"/>
      <c r="P424" s="124"/>
    </row>
    <row r="425" spans="2:16" x14ac:dyDescent="0.25">
      <c r="B425" s="122">
        <v>5</v>
      </c>
      <c r="C425" s="983" t="str">
        <f>IF(ISBLANK('M&amp;V (ORÇ)'!C406)," ",'M&amp;V (ORÇ)'!C406)</f>
        <v xml:space="preserve"> </v>
      </c>
      <c r="D425" s="983"/>
      <c r="E425" s="983"/>
      <c r="F425" s="983"/>
      <c r="G425" s="983"/>
      <c r="H425" s="984"/>
      <c r="I425" s="485" t="str">
        <f>IF(ISBLANK('M&amp;V (ORÇ)'!I406)," ",'M&amp;V (ORÇ)'!I406)</f>
        <v xml:space="preserve"> </v>
      </c>
      <c r="J425" s="485" t="str">
        <f>IF(ISBLANK('M&amp;V (ORÇ)'!J406)," ",'M&amp;V (ORÇ)'!J406)</f>
        <v xml:space="preserve"> </v>
      </c>
      <c r="K425" s="487">
        <f>'M&amp;V (ORÇ)'!K406</f>
        <v>0</v>
      </c>
      <c r="L425" s="486">
        <f>'M&amp;V (ORÇ)'!L406</f>
        <v>0</v>
      </c>
      <c r="M425" s="123">
        <f t="shared" si="30"/>
        <v>0</v>
      </c>
      <c r="N425" s="125">
        <f t="shared" si="31"/>
        <v>0</v>
      </c>
      <c r="O425" s="124"/>
      <c r="P425" s="124"/>
    </row>
    <row r="426" spans="2:16" x14ac:dyDescent="0.25">
      <c r="B426" s="122">
        <v>6</v>
      </c>
      <c r="C426" s="983" t="str">
        <f>IF(ISBLANK('M&amp;V (ORÇ)'!C407)," ",'M&amp;V (ORÇ)'!C407)</f>
        <v xml:space="preserve"> </v>
      </c>
      <c r="D426" s="983"/>
      <c r="E426" s="983"/>
      <c r="F426" s="983"/>
      <c r="G426" s="983"/>
      <c r="H426" s="984"/>
      <c r="I426" s="485" t="str">
        <f>IF(ISBLANK('M&amp;V (ORÇ)'!I407)," ",'M&amp;V (ORÇ)'!I407)</f>
        <v xml:space="preserve"> </v>
      </c>
      <c r="J426" s="485" t="str">
        <f>IF(ISBLANK('M&amp;V (ORÇ)'!J407)," ",'M&amp;V (ORÇ)'!J407)</f>
        <v xml:space="preserve"> </v>
      </c>
      <c r="K426" s="487">
        <f>'M&amp;V (ORÇ)'!K407</f>
        <v>0</v>
      </c>
      <c r="L426" s="486">
        <f>'M&amp;V (ORÇ)'!L407</f>
        <v>0</v>
      </c>
      <c r="M426" s="123">
        <f t="shared" si="30"/>
        <v>0</v>
      </c>
      <c r="N426" s="125">
        <f t="shared" si="31"/>
        <v>0</v>
      </c>
      <c r="O426" s="124"/>
      <c r="P426" s="124"/>
    </row>
    <row r="427" spans="2:16" x14ac:dyDescent="0.25">
      <c r="B427" s="122">
        <v>7</v>
      </c>
      <c r="C427" s="983" t="str">
        <f>IF(ISBLANK('M&amp;V (ORÇ)'!C408)," ",'M&amp;V (ORÇ)'!C408)</f>
        <v xml:space="preserve"> </v>
      </c>
      <c r="D427" s="983"/>
      <c r="E427" s="983"/>
      <c r="F427" s="983"/>
      <c r="G427" s="983"/>
      <c r="H427" s="984"/>
      <c r="I427" s="485" t="str">
        <f>IF(ISBLANK('M&amp;V (ORÇ)'!I408)," ",'M&amp;V (ORÇ)'!I408)</f>
        <v xml:space="preserve"> </v>
      </c>
      <c r="J427" s="485" t="str">
        <f>IF(ISBLANK('M&amp;V (ORÇ)'!J408)," ",'M&amp;V (ORÇ)'!J408)</f>
        <v xml:space="preserve"> </v>
      </c>
      <c r="K427" s="487">
        <f>'M&amp;V (ORÇ)'!K408</f>
        <v>0</v>
      </c>
      <c r="L427" s="486">
        <f>'M&amp;V (ORÇ)'!L408</f>
        <v>0</v>
      </c>
      <c r="M427" s="123">
        <f t="shared" si="30"/>
        <v>0</v>
      </c>
      <c r="N427" s="125">
        <f t="shared" si="31"/>
        <v>0</v>
      </c>
      <c r="O427" s="124"/>
      <c r="P427" s="124"/>
    </row>
    <row r="428" spans="2:16" x14ac:dyDescent="0.25">
      <c r="B428" s="122">
        <v>8</v>
      </c>
      <c r="C428" s="983" t="str">
        <f>IF(ISBLANK('M&amp;V (ORÇ)'!C409)," ",'M&amp;V (ORÇ)'!C409)</f>
        <v xml:space="preserve"> </v>
      </c>
      <c r="D428" s="983"/>
      <c r="E428" s="983"/>
      <c r="F428" s="983"/>
      <c r="G428" s="983"/>
      <c r="H428" s="984"/>
      <c r="I428" s="485" t="str">
        <f>IF(ISBLANK('M&amp;V (ORÇ)'!I409)," ",'M&amp;V (ORÇ)'!I409)</f>
        <v xml:space="preserve"> </v>
      </c>
      <c r="J428" s="485" t="str">
        <f>IF(ISBLANK('M&amp;V (ORÇ)'!J409)," ",'M&amp;V (ORÇ)'!J409)</f>
        <v xml:space="preserve"> </v>
      </c>
      <c r="K428" s="487">
        <f>'M&amp;V (ORÇ)'!K409</f>
        <v>0</v>
      </c>
      <c r="L428" s="486">
        <f>'M&amp;V (ORÇ)'!L409</f>
        <v>0</v>
      </c>
      <c r="M428" s="123">
        <f t="shared" si="30"/>
        <v>0</v>
      </c>
      <c r="N428" s="125">
        <f t="shared" si="31"/>
        <v>0</v>
      </c>
      <c r="O428" s="124"/>
      <c r="P428" s="124"/>
    </row>
    <row r="429" spans="2:16" x14ac:dyDescent="0.25">
      <c r="B429" s="122">
        <v>9</v>
      </c>
      <c r="C429" s="983" t="str">
        <f>IF(ISBLANK('M&amp;V (ORÇ)'!C410)," ",'M&amp;V (ORÇ)'!C410)</f>
        <v xml:space="preserve"> </v>
      </c>
      <c r="D429" s="983"/>
      <c r="E429" s="983"/>
      <c r="F429" s="983"/>
      <c r="G429" s="983"/>
      <c r="H429" s="984"/>
      <c r="I429" s="485" t="str">
        <f>IF(ISBLANK('M&amp;V (ORÇ)'!I410)," ",'M&amp;V (ORÇ)'!I410)</f>
        <v xml:space="preserve"> </v>
      </c>
      <c r="J429" s="485" t="str">
        <f>IF(ISBLANK('M&amp;V (ORÇ)'!J410)," ",'M&amp;V (ORÇ)'!J410)</f>
        <v xml:space="preserve"> </v>
      </c>
      <c r="K429" s="487">
        <f>'M&amp;V (ORÇ)'!K410</f>
        <v>0</v>
      </c>
      <c r="L429" s="486">
        <f>'M&amp;V (ORÇ)'!L410</f>
        <v>0</v>
      </c>
      <c r="M429" s="123">
        <f t="shared" si="30"/>
        <v>0</v>
      </c>
      <c r="N429" s="125">
        <f t="shared" si="31"/>
        <v>0</v>
      </c>
      <c r="O429" s="124"/>
      <c r="P429" s="124"/>
    </row>
    <row r="430" spans="2:16" x14ac:dyDescent="0.25">
      <c r="B430" s="122">
        <v>10</v>
      </c>
      <c r="C430" s="983" t="str">
        <f>IF(ISBLANK('M&amp;V (ORÇ)'!C411)," ",'M&amp;V (ORÇ)'!C411)</f>
        <v xml:space="preserve"> </v>
      </c>
      <c r="D430" s="983"/>
      <c r="E430" s="983"/>
      <c r="F430" s="983"/>
      <c r="G430" s="983"/>
      <c r="H430" s="984"/>
      <c r="I430" s="485" t="str">
        <f>IF(ISBLANK('M&amp;V (ORÇ)'!I411)," ",'M&amp;V (ORÇ)'!I411)</f>
        <v xml:space="preserve"> </v>
      </c>
      <c r="J430" s="485" t="str">
        <f>IF(ISBLANK('M&amp;V (ORÇ)'!J411)," ",'M&amp;V (ORÇ)'!J411)</f>
        <v xml:space="preserve"> </v>
      </c>
      <c r="K430" s="487">
        <f>'M&amp;V (ORÇ)'!K411</f>
        <v>0</v>
      </c>
      <c r="L430" s="486">
        <f>'M&amp;V (ORÇ)'!L411</f>
        <v>0</v>
      </c>
      <c r="M430" s="123">
        <f t="shared" si="30"/>
        <v>0</v>
      </c>
      <c r="N430" s="125">
        <f t="shared" si="31"/>
        <v>0</v>
      </c>
      <c r="O430" s="124"/>
      <c r="P430" s="124"/>
    </row>
    <row r="431" spans="2:16" x14ac:dyDescent="0.25">
      <c r="B431" s="122">
        <v>11</v>
      </c>
      <c r="C431" s="983" t="str">
        <f>IF(ISBLANK('M&amp;V (ORÇ)'!C412)," ",'M&amp;V (ORÇ)'!C412)</f>
        <v xml:space="preserve"> </v>
      </c>
      <c r="D431" s="983"/>
      <c r="E431" s="983"/>
      <c r="F431" s="983"/>
      <c r="G431" s="983"/>
      <c r="H431" s="984"/>
      <c r="I431" s="485" t="str">
        <f>IF(ISBLANK('M&amp;V (ORÇ)'!I412)," ",'M&amp;V (ORÇ)'!I412)</f>
        <v xml:space="preserve"> </v>
      </c>
      <c r="J431" s="485" t="str">
        <f>IF(ISBLANK('M&amp;V (ORÇ)'!J412)," ",'M&amp;V (ORÇ)'!J412)</f>
        <v xml:space="preserve"> </v>
      </c>
      <c r="K431" s="487">
        <f>'M&amp;V (ORÇ)'!K412</f>
        <v>0</v>
      </c>
      <c r="L431" s="486">
        <f>'M&amp;V (ORÇ)'!L412</f>
        <v>0</v>
      </c>
      <c r="M431" s="123">
        <f t="shared" si="30"/>
        <v>0</v>
      </c>
      <c r="N431" s="125">
        <f t="shared" si="31"/>
        <v>0</v>
      </c>
      <c r="O431" s="124"/>
      <c r="P431" s="124"/>
    </row>
    <row r="432" spans="2:16" x14ac:dyDescent="0.25">
      <c r="B432" s="122">
        <v>12</v>
      </c>
      <c r="C432" s="983" t="str">
        <f>IF(ISBLANK('M&amp;V (ORÇ)'!C413)," ",'M&amp;V (ORÇ)'!C413)</f>
        <v xml:space="preserve"> </v>
      </c>
      <c r="D432" s="983"/>
      <c r="E432" s="983"/>
      <c r="F432" s="983"/>
      <c r="G432" s="983"/>
      <c r="H432" s="984"/>
      <c r="I432" s="485" t="str">
        <f>IF(ISBLANK('M&amp;V (ORÇ)'!I413)," ",'M&amp;V (ORÇ)'!I413)</f>
        <v xml:space="preserve"> </v>
      </c>
      <c r="J432" s="485" t="str">
        <f>IF(ISBLANK('M&amp;V (ORÇ)'!J413)," ",'M&amp;V (ORÇ)'!J413)</f>
        <v xml:space="preserve"> </v>
      </c>
      <c r="K432" s="487">
        <f>'M&amp;V (ORÇ)'!K413</f>
        <v>0</v>
      </c>
      <c r="L432" s="486">
        <f>'M&amp;V (ORÇ)'!L413</f>
        <v>0</v>
      </c>
      <c r="M432" s="123">
        <f t="shared" si="30"/>
        <v>0</v>
      </c>
      <c r="N432" s="125">
        <f t="shared" si="31"/>
        <v>0</v>
      </c>
      <c r="O432" s="124"/>
      <c r="P432" s="124"/>
    </row>
    <row r="433" spans="2:16" x14ac:dyDescent="0.25">
      <c r="B433" s="122">
        <v>13</v>
      </c>
      <c r="C433" s="983" t="str">
        <f>IF(ISBLANK('M&amp;V (ORÇ)'!C414)," ",'M&amp;V (ORÇ)'!C414)</f>
        <v xml:space="preserve"> </v>
      </c>
      <c r="D433" s="983"/>
      <c r="E433" s="983"/>
      <c r="F433" s="983"/>
      <c r="G433" s="983"/>
      <c r="H433" s="984"/>
      <c r="I433" s="485" t="str">
        <f>IF(ISBLANK('M&amp;V (ORÇ)'!I414)," ",'M&amp;V (ORÇ)'!I414)</f>
        <v xml:space="preserve"> </v>
      </c>
      <c r="J433" s="485" t="str">
        <f>IF(ISBLANK('M&amp;V (ORÇ)'!J414)," ",'M&amp;V (ORÇ)'!J414)</f>
        <v xml:space="preserve"> </v>
      </c>
      <c r="K433" s="487">
        <f>'M&amp;V (ORÇ)'!K414</f>
        <v>0</v>
      </c>
      <c r="L433" s="486">
        <f>'M&amp;V (ORÇ)'!L414</f>
        <v>0</v>
      </c>
      <c r="M433" s="123">
        <f t="shared" si="30"/>
        <v>0</v>
      </c>
      <c r="N433" s="125">
        <f t="shared" si="31"/>
        <v>0</v>
      </c>
      <c r="O433" s="124"/>
      <c r="P433" s="124"/>
    </row>
    <row r="434" spans="2:16" x14ac:dyDescent="0.25">
      <c r="B434" s="122">
        <v>14</v>
      </c>
      <c r="C434" s="983" t="str">
        <f>IF(ISBLANK('M&amp;V (ORÇ)'!C415)," ",'M&amp;V (ORÇ)'!C415)</f>
        <v xml:space="preserve"> </v>
      </c>
      <c r="D434" s="983"/>
      <c r="E434" s="983"/>
      <c r="F434" s="983"/>
      <c r="G434" s="983"/>
      <c r="H434" s="984"/>
      <c r="I434" s="485" t="str">
        <f>IF(ISBLANK('M&amp;V (ORÇ)'!I415)," ",'M&amp;V (ORÇ)'!I415)</f>
        <v xml:space="preserve"> </v>
      </c>
      <c r="J434" s="485" t="str">
        <f>IF(ISBLANK('M&amp;V (ORÇ)'!J415)," ",'M&amp;V (ORÇ)'!J415)</f>
        <v xml:space="preserve"> </v>
      </c>
      <c r="K434" s="487">
        <f>'M&amp;V (ORÇ)'!K415</f>
        <v>0</v>
      </c>
      <c r="L434" s="486">
        <f>'M&amp;V (ORÇ)'!L415</f>
        <v>0</v>
      </c>
      <c r="M434" s="123">
        <f t="shared" si="30"/>
        <v>0</v>
      </c>
      <c r="N434" s="125">
        <f t="shared" si="31"/>
        <v>0</v>
      </c>
      <c r="O434" s="124"/>
      <c r="P434" s="124"/>
    </row>
    <row r="435" spans="2:16" x14ac:dyDescent="0.25">
      <c r="B435" s="122">
        <v>15</v>
      </c>
      <c r="C435" s="983" t="str">
        <f>IF(ISBLANK('M&amp;V (ORÇ)'!C416)," ",'M&amp;V (ORÇ)'!C416)</f>
        <v xml:space="preserve"> </v>
      </c>
      <c r="D435" s="983"/>
      <c r="E435" s="983"/>
      <c r="F435" s="983"/>
      <c r="G435" s="983"/>
      <c r="H435" s="984"/>
      <c r="I435" s="485" t="str">
        <f>IF(ISBLANK('M&amp;V (ORÇ)'!I416)," ",'M&amp;V (ORÇ)'!I416)</f>
        <v xml:space="preserve"> </v>
      </c>
      <c r="J435" s="485" t="str">
        <f>IF(ISBLANK('M&amp;V (ORÇ)'!J416)," ",'M&amp;V (ORÇ)'!J416)</f>
        <v xml:space="preserve"> </v>
      </c>
      <c r="K435" s="487">
        <f>'M&amp;V (ORÇ)'!K416</f>
        <v>0</v>
      </c>
      <c r="L435" s="486">
        <f>'M&amp;V (ORÇ)'!L416</f>
        <v>0</v>
      </c>
      <c r="M435" s="123">
        <f t="shared" si="30"/>
        <v>0</v>
      </c>
      <c r="N435" s="125">
        <f t="shared" si="31"/>
        <v>0</v>
      </c>
      <c r="O435" s="124"/>
      <c r="P435" s="124"/>
    </row>
    <row r="436" spans="2:16" x14ac:dyDescent="0.25">
      <c r="B436" s="122">
        <v>16</v>
      </c>
      <c r="C436" s="983" t="str">
        <f>IF(ISBLANK('M&amp;V (ORÇ)'!C417)," ",'M&amp;V (ORÇ)'!C417)</f>
        <v xml:space="preserve"> </v>
      </c>
      <c r="D436" s="983"/>
      <c r="E436" s="983"/>
      <c r="F436" s="983"/>
      <c r="G436" s="983"/>
      <c r="H436" s="984"/>
      <c r="I436" s="485" t="str">
        <f>IF(ISBLANK('M&amp;V (ORÇ)'!I417)," ",'M&amp;V (ORÇ)'!I417)</f>
        <v xml:space="preserve"> </v>
      </c>
      <c r="J436" s="485" t="str">
        <f>IF(ISBLANK('M&amp;V (ORÇ)'!J417)," ",'M&amp;V (ORÇ)'!J417)</f>
        <v xml:space="preserve"> </v>
      </c>
      <c r="K436" s="487">
        <f>'M&amp;V (ORÇ)'!K417</f>
        <v>0</v>
      </c>
      <c r="L436" s="486">
        <f>'M&amp;V (ORÇ)'!L417</f>
        <v>0</v>
      </c>
      <c r="M436" s="123">
        <f t="shared" si="30"/>
        <v>0</v>
      </c>
      <c r="N436" s="125">
        <f t="shared" si="31"/>
        <v>0</v>
      </c>
      <c r="O436" s="124"/>
      <c r="P436" s="124"/>
    </row>
    <row r="437" spans="2:16" x14ac:dyDescent="0.25">
      <c r="B437" s="122">
        <v>17</v>
      </c>
      <c r="C437" s="983" t="str">
        <f>IF(ISBLANK('M&amp;V (ORÇ)'!C418)," ",'M&amp;V (ORÇ)'!C418)</f>
        <v xml:space="preserve"> </v>
      </c>
      <c r="D437" s="983"/>
      <c r="E437" s="983"/>
      <c r="F437" s="983"/>
      <c r="G437" s="983"/>
      <c r="H437" s="984"/>
      <c r="I437" s="485" t="str">
        <f>IF(ISBLANK('M&amp;V (ORÇ)'!I418)," ",'M&amp;V (ORÇ)'!I418)</f>
        <v xml:space="preserve"> </v>
      </c>
      <c r="J437" s="485" t="str">
        <f>IF(ISBLANK('M&amp;V (ORÇ)'!J418)," ",'M&amp;V (ORÇ)'!J418)</f>
        <v xml:space="preserve"> </v>
      </c>
      <c r="K437" s="487">
        <f>'M&amp;V (ORÇ)'!K418</f>
        <v>0</v>
      </c>
      <c r="L437" s="486">
        <f>'M&amp;V (ORÇ)'!L418</f>
        <v>0</v>
      </c>
      <c r="M437" s="123">
        <f t="shared" si="30"/>
        <v>0</v>
      </c>
      <c r="N437" s="125">
        <f t="shared" si="31"/>
        <v>0</v>
      </c>
      <c r="O437" s="124"/>
      <c r="P437" s="124"/>
    </row>
    <row r="438" spans="2:16" x14ac:dyDescent="0.25">
      <c r="B438" s="122">
        <v>18</v>
      </c>
      <c r="C438" s="983" t="str">
        <f>IF(ISBLANK('M&amp;V (ORÇ)'!C419)," ",'M&amp;V (ORÇ)'!C419)</f>
        <v xml:space="preserve"> </v>
      </c>
      <c r="D438" s="983"/>
      <c r="E438" s="983"/>
      <c r="F438" s="983"/>
      <c r="G438" s="983"/>
      <c r="H438" s="984"/>
      <c r="I438" s="485" t="str">
        <f>IF(ISBLANK('M&amp;V (ORÇ)'!I419)," ",'M&amp;V (ORÇ)'!I419)</f>
        <v xml:space="preserve"> </v>
      </c>
      <c r="J438" s="485" t="str">
        <f>IF(ISBLANK('M&amp;V (ORÇ)'!J419)," ",'M&amp;V (ORÇ)'!J419)</f>
        <v xml:space="preserve"> </v>
      </c>
      <c r="K438" s="487">
        <f>'M&amp;V (ORÇ)'!K419</f>
        <v>0</v>
      </c>
      <c r="L438" s="486">
        <f>'M&amp;V (ORÇ)'!L419</f>
        <v>0</v>
      </c>
      <c r="M438" s="123">
        <f t="shared" si="30"/>
        <v>0</v>
      </c>
      <c r="N438" s="125">
        <f t="shared" si="31"/>
        <v>0</v>
      </c>
      <c r="O438" s="124"/>
      <c r="P438" s="124"/>
    </row>
    <row r="439" spans="2:16" x14ac:dyDescent="0.25">
      <c r="B439" s="122">
        <v>19</v>
      </c>
      <c r="C439" s="983" t="str">
        <f>IF(ISBLANK('M&amp;V (ORÇ)'!C420)," ",'M&amp;V (ORÇ)'!C420)</f>
        <v xml:space="preserve"> </v>
      </c>
      <c r="D439" s="983"/>
      <c r="E439" s="983"/>
      <c r="F439" s="983"/>
      <c r="G439" s="983"/>
      <c r="H439" s="984"/>
      <c r="I439" s="485" t="str">
        <f>IF(ISBLANK('M&amp;V (ORÇ)'!I420)," ",'M&amp;V (ORÇ)'!I420)</f>
        <v xml:space="preserve"> </v>
      </c>
      <c r="J439" s="485" t="str">
        <f>IF(ISBLANK('M&amp;V (ORÇ)'!J420)," ",'M&amp;V (ORÇ)'!J420)</f>
        <v xml:space="preserve"> </v>
      </c>
      <c r="K439" s="487">
        <f>'M&amp;V (ORÇ)'!K420</f>
        <v>0</v>
      </c>
      <c r="L439" s="486">
        <f>'M&amp;V (ORÇ)'!L420</f>
        <v>0</v>
      </c>
      <c r="M439" s="123">
        <f t="shared" si="30"/>
        <v>0</v>
      </c>
      <c r="N439" s="125">
        <f t="shared" si="31"/>
        <v>0</v>
      </c>
      <c r="O439" s="124"/>
      <c r="P439" s="124"/>
    </row>
    <row r="440" spans="2:16" x14ac:dyDescent="0.25">
      <c r="B440" s="122">
        <v>20</v>
      </c>
      <c r="C440" s="983" t="str">
        <f>IF(ISBLANK('M&amp;V (ORÇ)'!C421)," ",'M&amp;V (ORÇ)'!C421)</f>
        <v xml:space="preserve"> </v>
      </c>
      <c r="D440" s="983"/>
      <c r="E440" s="983"/>
      <c r="F440" s="983"/>
      <c r="G440" s="983"/>
      <c r="H440" s="984"/>
      <c r="I440" s="485" t="str">
        <f>IF(ISBLANK('M&amp;V (ORÇ)'!I421)," ",'M&amp;V (ORÇ)'!I421)</f>
        <v xml:space="preserve"> </v>
      </c>
      <c r="J440" s="485" t="str">
        <f>IF(ISBLANK('M&amp;V (ORÇ)'!J421)," ",'M&amp;V (ORÇ)'!J421)</f>
        <v xml:space="preserve"> </v>
      </c>
      <c r="K440" s="487">
        <f>'M&amp;V (ORÇ)'!K421</f>
        <v>0</v>
      </c>
      <c r="L440" s="486">
        <f>'M&amp;V (ORÇ)'!L421</f>
        <v>0</v>
      </c>
      <c r="M440" s="123">
        <f t="shared" si="30"/>
        <v>0</v>
      </c>
      <c r="N440" s="125">
        <f t="shared" si="31"/>
        <v>0</v>
      </c>
      <c r="O440" s="124"/>
      <c r="P440" s="124"/>
    </row>
    <row r="441" spans="2:16" x14ac:dyDescent="0.25">
      <c r="B441" s="126"/>
      <c r="C441" s="985" t="s">
        <v>258</v>
      </c>
      <c r="D441" s="985"/>
      <c r="E441" s="985"/>
      <c r="F441" s="985"/>
      <c r="G441" s="985"/>
      <c r="H441" s="985"/>
      <c r="I441" s="985"/>
      <c r="J441" s="985"/>
      <c r="K441" s="985"/>
      <c r="L441" s="986"/>
      <c r="M441" s="127">
        <f>SUM(M421:M430)</f>
        <v>0</v>
      </c>
      <c r="N441" s="128">
        <f>SUM(N421:N430)</f>
        <v>0</v>
      </c>
      <c r="O441" s="128">
        <f>SUM(O421:O430)</f>
        <v>0</v>
      </c>
      <c r="P441" s="128">
        <f>SUM(P421:P430)</f>
        <v>0</v>
      </c>
    </row>
    <row r="442" spans="2:16" x14ac:dyDescent="0.25">
      <c r="B442" s="129"/>
      <c r="C442" s="1002" t="s">
        <v>259</v>
      </c>
      <c r="D442" s="1002"/>
      <c r="E442" s="1002"/>
      <c r="F442" s="1002"/>
      <c r="G442" s="1002"/>
      <c r="H442" s="1002"/>
      <c r="I442" s="1002"/>
      <c r="J442" s="1002"/>
      <c r="K442" s="1002"/>
      <c r="L442" s="1003"/>
      <c r="M442" s="130">
        <f>SUM(M418,M441)</f>
        <v>0</v>
      </c>
      <c r="N442" s="131">
        <f>SUM(N418,N441)</f>
        <v>0</v>
      </c>
      <c r="O442" s="131">
        <f>SUM(O418,O441)</f>
        <v>0</v>
      </c>
      <c r="P442" s="131">
        <f>SUM(P418,P441)</f>
        <v>0</v>
      </c>
    </row>
    <row r="443" spans="2:16" x14ac:dyDescent="0.25">
      <c r="B443" s="967" t="s">
        <v>991</v>
      </c>
      <c r="C443" s="968"/>
      <c r="D443" s="968"/>
      <c r="E443" s="968"/>
      <c r="F443" s="968"/>
      <c r="G443" s="968"/>
      <c r="H443" s="968"/>
      <c r="I443" s="968"/>
      <c r="J443" s="968"/>
      <c r="K443" s="968"/>
      <c r="L443" s="968"/>
      <c r="M443" s="968"/>
      <c r="N443" s="968"/>
      <c r="O443" s="968"/>
      <c r="P443" s="979"/>
    </row>
    <row r="444" spans="2:16" x14ac:dyDescent="0.25">
      <c r="B444" s="1004" t="s">
        <v>242</v>
      </c>
      <c r="C444" s="1005"/>
      <c r="D444" s="1005"/>
      <c r="E444" s="1005"/>
      <c r="F444" s="1005"/>
      <c r="G444" s="1005"/>
      <c r="H444" s="1005"/>
      <c r="I444" s="1005"/>
      <c r="J444" s="1005"/>
      <c r="K444" s="1005"/>
      <c r="L444" s="1005"/>
      <c r="M444" s="1005"/>
      <c r="N444" s="1005"/>
      <c r="O444" s="1005" t="str">
        <f>B444</f>
        <v>PERÍODO PÓS-RETROFIT</v>
      </c>
      <c r="P444" s="1006"/>
    </row>
    <row r="445" spans="2:16" x14ac:dyDescent="0.25">
      <c r="B445" s="969" t="s">
        <v>234</v>
      </c>
      <c r="C445" s="970"/>
      <c r="D445" s="970"/>
      <c r="E445" s="970"/>
      <c r="F445" s="970"/>
      <c r="G445" s="970"/>
      <c r="H445" s="971"/>
      <c r="I445" s="119" t="s">
        <v>235</v>
      </c>
      <c r="J445" s="120" t="s">
        <v>236</v>
      </c>
      <c r="K445" s="120" t="s">
        <v>237</v>
      </c>
      <c r="L445" s="120" t="s">
        <v>238</v>
      </c>
      <c r="M445" s="120" t="s">
        <v>0</v>
      </c>
      <c r="N445" s="309" t="s">
        <v>795</v>
      </c>
      <c r="O445" s="309" t="s">
        <v>239</v>
      </c>
      <c r="P445" s="310" t="s">
        <v>240</v>
      </c>
    </row>
    <row r="446" spans="2:16" x14ac:dyDescent="0.25">
      <c r="B446" s="122">
        <v>1</v>
      </c>
      <c r="C446" s="983" t="str">
        <f>IF(ISBLANK('M&amp;V (ORÇ)'!C425)," ",'M&amp;V (ORÇ)'!C425)</f>
        <v xml:space="preserve"> </v>
      </c>
      <c r="D446" s="983"/>
      <c r="E446" s="983"/>
      <c r="F446" s="983"/>
      <c r="G446" s="983"/>
      <c r="H446" s="984"/>
      <c r="I446" s="485" t="str">
        <f>IF(ISBLANK('M&amp;V (ORÇ)'!I425)," ",'M&amp;V (ORÇ)'!I425)</f>
        <v xml:space="preserve"> </v>
      </c>
      <c r="J446" s="485" t="str">
        <f>IF(ISBLANK('M&amp;V (ORÇ)'!J425)," ",'M&amp;V (ORÇ)'!J425)</f>
        <v xml:space="preserve"> </v>
      </c>
      <c r="K446" s="487">
        <f>'M&amp;V (ORÇ)'!K425</f>
        <v>0</v>
      </c>
      <c r="L446" s="486">
        <f>'M&amp;V (ORÇ)'!L425</f>
        <v>0</v>
      </c>
      <c r="M446" s="123">
        <f>IF(J446="",0,K446*L446)</f>
        <v>0</v>
      </c>
      <c r="N446" s="125">
        <f t="shared" ref="N446:N465" si="32">M446-O446-P446</f>
        <v>0</v>
      </c>
      <c r="O446" s="124"/>
      <c r="P446" s="124"/>
    </row>
    <row r="447" spans="2:16" x14ac:dyDescent="0.25">
      <c r="B447" s="122">
        <v>2</v>
      </c>
      <c r="C447" s="983" t="str">
        <f>IF(ISBLANK('M&amp;V (ORÇ)'!C426)," ",'M&amp;V (ORÇ)'!C426)</f>
        <v xml:space="preserve"> </v>
      </c>
      <c r="D447" s="983"/>
      <c r="E447" s="983"/>
      <c r="F447" s="983"/>
      <c r="G447" s="983"/>
      <c r="H447" s="984"/>
      <c r="I447" s="485" t="str">
        <f>IF(ISBLANK('M&amp;V (ORÇ)'!I426)," ",'M&amp;V (ORÇ)'!I426)</f>
        <v xml:space="preserve"> </v>
      </c>
      <c r="J447" s="485" t="str">
        <f>IF(ISBLANK('M&amp;V (ORÇ)'!J426)," ",'M&amp;V (ORÇ)'!J426)</f>
        <v xml:space="preserve"> </v>
      </c>
      <c r="K447" s="487">
        <f>'M&amp;V (ORÇ)'!K426</f>
        <v>0</v>
      </c>
      <c r="L447" s="486">
        <f>'M&amp;V (ORÇ)'!L426</f>
        <v>0</v>
      </c>
      <c r="M447" s="123">
        <f t="shared" ref="M447:M465" si="33">IF(J447="",0,K447*L447)</f>
        <v>0</v>
      </c>
      <c r="N447" s="125">
        <f t="shared" si="32"/>
        <v>0</v>
      </c>
      <c r="O447" s="124"/>
      <c r="P447" s="124"/>
    </row>
    <row r="448" spans="2:16" x14ac:dyDescent="0.25">
      <c r="B448" s="122">
        <v>3</v>
      </c>
      <c r="C448" s="983" t="str">
        <f>IF(ISBLANK('M&amp;V (ORÇ)'!C427)," ",'M&amp;V (ORÇ)'!C427)</f>
        <v xml:space="preserve"> </v>
      </c>
      <c r="D448" s="983"/>
      <c r="E448" s="983"/>
      <c r="F448" s="983"/>
      <c r="G448" s="983"/>
      <c r="H448" s="984"/>
      <c r="I448" s="485" t="str">
        <f>IF(ISBLANK('M&amp;V (ORÇ)'!I427)," ",'M&amp;V (ORÇ)'!I427)</f>
        <v xml:space="preserve"> </v>
      </c>
      <c r="J448" s="485" t="str">
        <f>IF(ISBLANK('M&amp;V (ORÇ)'!J427)," ",'M&amp;V (ORÇ)'!J427)</f>
        <v xml:space="preserve"> </v>
      </c>
      <c r="K448" s="487">
        <f>'M&amp;V (ORÇ)'!K427</f>
        <v>0</v>
      </c>
      <c r="L448" s="486">
        <f>'M&amp;V (ORÇ)'!L427</f>
        <v>0</v>
      </c>
      <c r="M448" s="123">
        <f t="shared" si="33"/>
        <v>0</v>
      </c>
      <c r="N448" s="125">
        <f t="shared" si="32"/>
        <v>0</v>
      </c>
      <c r="O448" s="124"/>
      <c r="P448" s="124"/>
    </row>
    <row r="449" spans="2:16" x14ac:dyDescent="0.25">
      <c r="B449" s="122">
        <v>4</v>
      </c>
      <c r="C449" s="983" t="str">
        <f>IF(ISBLANK('M&amp;V (ORÇ)'!C428)," ",'M&amp;V (ORÇ)'!C428)</f>
        <v xml:space="preserve"> </v>
      </c>
      <c r="D449" s="983"/>
      <c r="E449" s="983"/>
      <c r="F449" s="983"/>
      <c r="G449" s="983"/>
      <c r="H449" s="984"/>
      <c r="I449" s="485" t="str">
        <f>IF(ISBLANK('M&amp;V (ORÇ)'!I428)," ",'M&amp;V (ORÇ)'!I428)</f>
        <v xml:space="preserve"> </v>
      </c>
      <c r="J449" s="485" t="str">
        <f>IF(ISBLANK('M&amp;V (ORÇ)'!J428)," ",'M&amp;V (ORÇ)'!J428)</f>
        <v xml:space="preserve"> </v>
      </c>
      <c r="K449" s="487">
        <f>'M&amp;V (ORÇ)'!K428</f>
        <v>0</v>
      </c>
      <c r="L449" s="486">
        <f>'M&amp;V (ORÇ)'!L428</f>
        <v>0</v>
      </c>
      <c r="M449" s="123">
        <f t="shared" si="33"/>
        <v>0</v>
      </c>
      <c r="N449" s="125">
        <f t="shared" si="32"/>
        <v>0</v>
      </c>
      <c r="O449" s="124"/>
      <c r="P449" s="124"/>
    </row>
    <row r="450" spans="2:16" x14ac:dyDescent="0.25">
      <c r="B450" s="122">
        <v>5</v>
      </c>
      <c r="C450" s="983" t="str">
        <f>IF(ISBLANK('M&amp;V (ORÇ)'!C429)," ",'M&amp;V (ORÇ)'!C429)</f>
        <v xml:space="preserve"> </v>
      </c>
      <c r="D450" s="983"/>
      <c r="E450" s="983"/>
      <c r="F450" s="983"/>
      <c r="G450" s="983"/>
      <c r="H450" s="984"/>
      <c r="I450" s="485" t="str">
        <f>IF(ISBLANK('M&amp;V (ORÇ)'!I429)," ",'M&amp;V (ORÇ)'!I429)</f>
        <v xml:space="preserve"> </v>
      </c>
      <c r="J450" s="485" t="str">
        <f>IF(ISBLANK('M&amp;V (ORÇ)'!J429)," ",'M&amp;V (ORÇ)'!J429)</f>
        <v xml:space="preserve"> </v>
      </c>
      <c r="K450" s="487">
        <f>'M&amp;V (ORÇ)'!K429</f>
        <v>0</v>
      </c>
      <c r="L450" s="486">
        <f>'M&amp;V (ORÇ)'!L429</f>
        <v>0</v>
      </c>
      <c r="M450" s="123">
        <f t="shared" si="33"/>
        <v>0</v>
      </c>
      <c r="N450" s="125">
        <f t="shared" si="32"/>
        <v>0</v>
      </c>
      <c r="O450" s="124"/>
      <c r="P450" s="124"/>
    </row>
    <row r="451" spans="2:16" x14ac:dyDescent="0.25">
      <c r="B451" s="122">
        <v>6</v>
      </c>
      <c r="C451" s="983" t="str">
        <f>IF(ISBLANK('M&amp;V (ORÇ)'!C430)," ",'M&amp;V (ORÇ)'!C430)</f>
        <v xml:space="preserve"> </v>
      </c>
      <c r="D451" s="983"/>
      <c r="E451" s="983"/>
      <c r="F451" s="983"/>
      <c r="G451" s="983"/>
      <c r="H451" s="984"/>
      <c r="I451" s="485" t="str">
        <f>IF(ISBLANK('M&amp;V (ORÇ)'!I430)," ",'M&amp;V (ORÇ)'!I430)</f>
        <v xml:space="preserve"> </v>
      </c>
      <c r="J451" s="485" t="str">
        <f>IF(ISBLANK('M&amp;V (ORÇ)'!J430)," ",'M&amp;V (ORÇ)'!J430)</f>
        <v xml:space="preserve"> </v>
      </c>
      <c r="K451" s="487">
        <f>'M&amp;V (ORÇ)'!K430</f>
        <v>0</v>
      </c>
      <c r="L451" s="486">
        <f>'M&amp;V (ORÇ)'!L430</f>
        <v>0</v>
      </c>
      <c r="M451" s="123">
        <f t="shared" si="33"/>
        <v>0</v>
      </c>
      <c r="N451" s="125">
        <f t="shared" si="32"/>
        <v>0</v>
      </c>
      <c r="O451" s="124"/>
      <c r="P451" s="124"/>
    </row>
    <row r="452" spans="2:16" x14ac:dyDescent="0.25">
      <c r="B452" s="122">
        <v>7</v>
      </c>
      <c r="C452" s="983" t="str">
        <f>IF(ISBLANK('M&amp;V (ORÇ)'!C431)," ",'M&amp;V (ORÇ)'!C431)</f>
        <v xml:space="preserve"> </v>
      </c>
      <c r="D452" s="983"/>
      <c r="E452" s="983"/>
      <c r="F452" s="983"/>
      <c r="G452" s="983"/>
      <c r="H452" s="984"/>
      <c r="I452" s="485" t="str">
        <f>IF(ISBLANK('M&amp;V (ORÇ)'!I431)," ",'M&amp;V (ORÇ)'!I431)</f>
        <v xml:space="preserve"> </v>
      </c>
      <c r="J452" s="485" t="str">
        <f>IF(ISBLANK('M&amp;V (ORÇ)'!J431)," ",'M&amp;V (ORÇ)'!J431)</f>
        <v xml:space="preserve"> </v>
      </c>
      <c r="K452" s="487">
        <f>'M&amp;V (ORÇ)'!K431</f>
        <v>0</v>
      </c>
      <c r="L452" s="486">
        <f>'M&amp;V (ORÇ)'!L431</f>
        <v>0</v>
      </c>
      <c r="M452" s="123">
        <f t="shared" si="33"/>
        <v>0</v>
      </c>
      <c r="N452" s="125">
        <f t="shared" si="32"/>
        <v>0</v>
      </c>
      <c r="O452" s="124"/>
      <c r="P452" s="124"/>
    </row>
    <row r="453" spans="2:16" x14ac:dyDescent="0.25">
      <c r="B453" s="122">
        <v>8</v>
      </c>
      <c r="C453" s="983" t="str">
        <f>IF(ISBLANK('M&amp;V (ORÇ)'!C432)," ",'M&amp;V (ORÇ)'!C432)</f>
        <v xml:space="preserve"> </v>
      </c>
      <c r="D453" s="983"/>
      <c r="E453" s="983"/>
      <c r="F453" s="983"/>
      <c r="G453" s="983"/>
      <c r="H453" s="984"/>
      <c r="I453" s="485" t="str">
        <f>IF(ISBLANK('M&amp;V (ORÇ)'!I432)," ",'M&amp;V (ORÇ)'!I432)</f>
        <v xml:space="preserve"> </v>
      </c>
      <c r="J453" s="485" t="str">
        <f>IF(ISBLANK('M&amp;V (ORÇ)'!J432)," ",'M&amp;V (ORÇ)'!J432)</f>
        <v xml:space="preserve"> </v>
      </c>
      <c r="K453" s="487">
        <f>'M&amp;V (ORÇ)'!K432</f>
        <v>0</v>
      </c>
      <c r="L453" s="486">
        <f>'M&amp;V (ORÇ)'!L432</f>
        <v>0</v>
      </c>
      <c r="M453" s="123">
        <f t="shared" si="33"/>
        <v>0</v>
      </c>
      <c r="N453" s="125">
        <f t="shared" si="32"/>
        <v>0</v>
      </c>
      <c r="O453" s="124"/>
      <c r="P453" s="124"/>
    </row>
    <row r="454" spans="2:16" x14ac:dyDescent="0.25">
      <c r="B454" s="122">
        <v>9</v>
      </c>
      <c r="C454" s="983" t="str">
        <f>IF(ISBLANK('M&amp;V (ORÇ)'!C433)," ",'M&amp;V (ORÇ)'!C433)</f>
        <v xml:space="preserve"> </v>
      </c>
      <c r="D454" s="983"/>
      <c r="E454" s="983"/>
      <c r="F454" s="983"/>
      <c r="G454" s="983"/>
      <c r="H454" s="984"/>
      <c r="I454" s="485" t="str">
        <f>IF(ISBLANK('M&amp;V (ORÇ)'!I433)," ",'M&amp;V (ORÇ)'!I433)</f>
        <v xml:space="preserve"> </v>
      </c>
      <c r="J454" s="485" t="str">
        <f>IF(ISBLANK('M&amp;V (ORÇ)'!J433)," ",'M&amp;V (ORÇ)'!J433)</f>
        <v xml:space="preserve"> </v>
      </c>
      <c r="K454" s="487">
        <f>'M&amp;V (ORÇ)'!K433</f>
        <v>0</v>
      </c>
      <c r="L454" s="486">
        <f>'M&amp;V (ORÇ)'!L433</f>
        <v>0</v>
      </c>
      <c r="M454" s="123">
        <f t="shared" si="33"/>
        <v>0</v>
      </c>
      <c r="N454" s="125">
        <f t="shared" si="32"/>
        <v>0</v>
      </c>
      <c r="O454" s="124"/>
      <c r="P454" s="124"/>
    </row>
    <row r="455" spans="2:16" x14ac:dyDescent="0.25">
      <c r="B455" s="122">
        <v>10</v>
      </c>
      <c r="C455" s="983" t="str">
        <f>IF(ISBLANK('M&amp;V (ORÇ)'!C434)," ",'M&amp;V (ORÇ)'!C434)</f>
        <v xml:space="preserve"> </v>
      </c>
      <c r="D455" s="983"/>
      <c r="E455" s="983"/>
      <c r="F455" s="983"/>
      <c r="G455" s="983"/>
      <c r="H455" s="984"/>
      <c r="I455" s="485" t="str">
        <f>IF(ISBLANK('M&amp;V (ORÇ)'!I434)," ",'M&amp;V (ORÇ)'!I434)</f>
        <v xml:space="preserve"> </v>
      </c>
      <c r="J455" s="485" t="str">
        <f>IF(ISBLANK('M&amp;V (ORÇ)'!J434)," ",'M&amp;V (ORÇ)'!J434)</f>
        <v xml:space="preserve"> </v>
      </c>
      <c r="K455" s="487">
        <f>'M&amp;V (ORÇ)'!K434</f>
        <v>0</v>
      </c>
      <c r="L455" s="486">
        <f>'M&amp;V (ORÇ)'!L434</f>
        <v>0</v>
      </c>
      <c r="M455" s="123">
        <f t="shared" si="33"/>
        <v>0</v>
      </c>
      <c r="N455" s="125">
        <f t="shared" si="32"/>
        <v>0</v>
      </c>
      <c r="O455" s="124"/>
      <c r="P455" s="124"/>
    </row>
    <row r="456" spans="2:16" x14ac:dyDescent="0.25">
      <c r="B456" s="122">
        <v>11</v>
      </c>
      <c r="C456" s="983" t="str">
        <f>IF(ISBLANK('M&amp;V (ORÇ)'!C435)," ",'M&amp;V (ORÇ)'!C435)</f>
        <v xml:space="preserve"> </v>
      </c>
      <c r="D456" s="983"/>
      <c r="E456" s="983"/>
      <c r="F456" s="983"/>
      <c r="G456" s="983"/>
      <c r="H456" s="984"/>
      <c r="I456" s="485" t="str">
        <f>IF(ISBLANK('M&amp;V (ORÇ)'!I435)," ",'M&amp;V (ORÇ)'!I435)</f>
        <v xml:space="preserve"> </v>
      </c>
      <c r="J456" s="485" t="str">
        <f>IF(ISBLANK('M&amp;V (ORÇ)'!J435)," ",'M&amp;V (ORÇ)'!J435)</f>
        <v xml:space="preserve"> </v>
      </c>
      <c r="K456" s="487">
        <f>'M&amp;V (ORÇ)'!K435</f>
        <v>0</v>
      </c>
      <c r="L456" s="486">
        <f>'M&amp;V (ORÇ)'!L435</f>
        <v>0</v>
      </c>
      <c r="M456" s="123">
        <f t="shared" si="33"/>
        <v>0</v>
      </c>
      <c r="N456" s="125">
        <f t="shared" si="32"/>
        <v>0</v>
      </c>
      <c r="O456" s="124"/>
      <c r="P456" s="124"/>
    </row>
    <row r="457" spans="2:16" x14ac:dyDescent="0.25">
      <c r="B457" s="122">
        <v>12</v>
      </c>
      <c r="C457" s="983" t="str">
        <f>IF(ISBLANK('M&amp;V (ORÇ)'!C436)," ",'M&amp;V (ORÇ)'!C436)</f>
        <v xml:space="preserve"> </v>
      </c>
      <c r="D457" s="983"/>
      <c r="E457" s="983"/>
      <c r="F457" s="983"/>
      <c r="G457" s="983"/>
      <c r="H457" s="984"/>
      <c r="I457" s="485" t="str">
        <f>IF(ISBLANK('M&amp;V (ORÇ)'!I436)," ",'M&amp;V (ORÇ)'!I436)</f>
        <v xml:space="preserve"> </v>
      </c>
      <c r="J457" s="485" t="str">
        <f>IF(ISBLANK('M&amp;V (ORÇ)'!J436)," ",'M&amp;V (ORÇ)'!J436)</f>
        <v xml:space="preserve"> </v>
      </c>
      <c r="K457" s="487">
        <f>'M&amp;V (ORÇ)'!K436</f>
        <v>0</v>
      </c>
      <c r="L457" s="486">
        <f>'M&amp;V (ORÇ)'!L436</f>
        <v>0</v>
      </c>
      <c r="M457" s="123">
        <f t="shared" si="33"/>
        <v>0</v>
      </c>
      <c r="N457" s="125">
        <f t="shared" si="32"/>
        <v>0</v>
      </c>
      <c r="O457" s="124"/>
      <c r="P457" s="124"/>
    </row>
    <row r="458" spans="2:16" x14ac:dyDescent="0.25">
      <c r="B458" s="122">
        <v>13</v>
      </c>
      <c r="C458" s="983" t="str">
        <f>IF(ISBLANK('M&amp;V (ORÇ)'!C437)," ",'M&amp;V (ORÇ)'!C437)</f>
        <v xml:space="preserve"> </v>
      </c>
      <c r="D458" s="983"/>
      <c r="E458" s="983"/>
      <c r="F458" s="983"/>
      <c r="G458" s="983"/>
      <c r="H458" s="984"/>
      <c r="I458" s="485" t="str">
        <f>IF(ISBLANK('M&amp;V (ORÇ)'!I437)," ",'M&amp;V (ORÇ)'!I437)</f>
        <v xml:space="preserve"> </v>
      </c>
      <c r="J458" s="485" t="str">
        <f>IF(ISBLANK('M&amp;V (ORÇ)'!J437)," ",'M&amp;V (ORÇ)'!J437)</f>
        <v xml:space="preserve"> </v>
      </c>
      <c r="K458" s="487">
        <f>'M&amp;V (ORÇ)'!K437</f>
        <v>0</v>
      </c>
      <c r="L458" s="486">
        <f>'M&amp;V (ORÇ)'!L437</f>
        <v>0</v>
      </c>
      <c r="M458" s="123">
        <f t="shared" si="33"/>
        <v>0</v>
      </c>
      <c r="N458" s="125">
        <f t="shared" si="32"/>
        <v>0</v>
      </c>
      <c r="O458" s="124"/>
      <c r="P458" s="124"/>
    </row>
    <row r="459" spans="2:16" x14ac:dyDescent="0.25">
      <c r="B459" s="122">
        <v>14</v>
      </c>
      <c r="C459" s="983" t="str">
        <f>IF(ISBLANK('M&amp;V (ORÇ)'!C438)," ",'M&amp;V (ORÇ)'!C438)</f>
        <v xml:space="preserve"> </v>
      </c>
      <c r="D459" s="983"/>
      <c r="E459" s="983"/>
      <c r="F459" s="983"/>
      <c r="G459" s="983"/>
      <c r="H459" s="984"/>
      <c r="I459" s="485" t="str">
        <f>IF(ISBLANK('M&amp;V (ORÇ)'!I438)," ",'M&amp;V (ORÇ)'!I438)</f>
        <v xml:space="preserve"> </v>
      </c>
      <c r="J459" s="485" t="str">
        <f>IF(ISBLANK('M&amp;V (ORÇ)'!J438)," ",'M&amp;V (ORÇ)'!J438)</f>
        <v xml:space="preserve"> </v>
      </c>
      <c r="K459" s="487">
        <f>'M&amp;V (ORÇ)'!K438</f>
        <v>0</v>
      </c>
      <c r="L459" s="486">
        <f>'M&amp;V (ORÇ)'!L438</f>
        <v>0</v>
      </c>
      <c r="M459" s="123">
        <f t="shared" si="33"/>
        <v>0</v>
      </c>
      <c r="N459" s="125">
        <f t="shared" si="32"/>
        <v>0</v>
      </c>
      <c r="O459" s="124"/>
      <c r="P459" s="124"/>
    </row>
    <row r="460" spans="2:16" x14ac:dyDescent="0.25">
      <c r="B460" s="122">
        <v>15</v>
      </c>
      <c r="C460" s="983" t="str">
        <f>IF(ISBLANK('M&amp;V (ORÇ)'!C439)," ",'M&amp;V (ORÇ)'!C439)</f>
        <v xml:space="preserve"> </v>
      </c>
      <c r="D460" s="983"/>
      <c r="E460" s="983"/>
      <c r="F460" s="983"/>
      <c r="G460" s="983"/>
      <c r="H460" s="984"/>
      <c r="I460" s="485" t="str">
        <f>IF(ISBLANK('M&amp;V (ORÇ)'!I439)," ",'M&amp;V (ORÇ)'!I439)</f>
        <v xml:space="preserve"> </v>
      </c>
      <c r="J460" s="485" t="str">
        <f>IF(ISBLANK('M&amp;V (ORÇ)'!J439)," ",'M&amp;V (ORÇ)'!J439)</f>
        <v xml:space="preserve"> </v>
      </c>
      <c r="K460" s="487">
        <f>'M&amp;V (ORÇ)'!K439</f>
        <v>0</v>
      </c>
      <c r="L460" s="486">
        <f>'M&amp;V (ORÇ)'!L439</f>
        <v>0</v>
      </c>
      <c r="M460" s="123">
        <f t="shared" si="33"/>
        <v>0</v>
      </c>
      <c r="N460" s="125">
        <f t="shared" si="32"/>
        <v>0</v>
      </c>
      <c r="O460" s="124"/>
      <c r="P460" s="124"/>
    </row>
    <row r="461" spans="2:16" x14ac:dyDescent="0.25">
      <c r="B461" s="122">
        <v>16</v>
      </c>
      <c r="C461" s="983" t="str">
        <f>IF(ISBLANK('M&amp;V (ORÇ)'!C440)," ",'M&amp;V (ORÇ)'!C440)</f>
        <v xml:space="preserve"> </v>
      </c>
      <c r="D461" s="983"/>
      <c r="E461" s="983"/>
      <c r="F461" s="983"/>
      <c r="G461" s="983"/>
      <c r="H461" s="984"/>
      <c r="I461" s="485" t="str">
        <f>IF(ISBLANK('M&amp;V (ORÇ)'!I440)," ",'M&amp;V (ORÇ)'!I440)</f>
        <v xml:space="preserve"> </v>
      </c>
      <c r="J461" s="485" t="str">
        <f>IF(ISBLANK('M&amp;V (ORÇ)'!J440)," ",'M&amp;V (ORÇ)'!J440)</f>
        <v xml:space="preserve"> </v>
      </c>
      <c r="K461" s="487">
        <f>'M&amp;V (ORÇ)'!K440</f>
        <v>0</v>
      </c>
      <c r="L461" s="486">
        <f>'M&amp;V (ORÇ)'!L440</f>
        <v>0</v>
      </c>
      <c r="M461" s="123">
        <f t="shared" si="33"/>
        <v>0</v>
      </c>
      <c r="N461" s="125">
        <f t="shared" si="32"/>
        <v>0</v>
      </c>
      <c r="O461" s="124"/>
      <c r="P461" s="124"/>
    </row>
    <row r="462" spans="2:16" x14ac:dyDescent="0.25">
      <c r="B462" s="122">
        <v>17</v>
      </c>
      <c r="C462" s="983" t="str">
        <f>IF(ISBLANK('M&amp;V (ORÇ)'!C441)," ",'M&amp;V (ORÇ)'!C441)</f>
        <v xml:space="preserve"> </v>
      </c>
      <c r="D462" s="983"/>
      <c r="E462" s="983"/>
      <c r="F462" s="983"/>
      <c r="G462" s="983"/>
      <c r="H462" s="984"/>
      <c r="I462" s="485" t="str">
        <f>IF(ISBLANK('M&amp;V (ORÇ)'!I441)," ",'M&amp;V (ORÇ)'!I441)</f>
        <v xml:space="preserve"> </v>
      </c>
      <c r="J462" s="485" t="str">
        <f>IF(ISBLANK('M&amp;V (ORÇ)'!J441)," ",'M&amp;V (ORÇ)'!J441)</f>
        <v xml:space="preserve"> </v>
      </c>
      <c r="K462" s="487">
        <f>'M&amp;V (ORÇ)'!K441</f>
        <v>0</v>
      </c>
      <c r="L462" s="486">
        <f>'M&amp;V (ORÇ)'!L441</f>
        <v>0</v>
      </c>
      <c r="M462" s="123">
        <f t="shared" si="33"/>
        <v>0</v>
      </c>
      <c r="N462" s="125">
        <f t="shared" si="32"/>
        <v>0</v>
      </c>
      <c r="O462" s="124"/>
      <c r="P462" s="124"/>
    </row>
    <row r="463" spans="2:16" x14ac:dyDescent="0.25">
      <c r="B463" s="122">
        <v>18</v>
      </c>
      <c r="C463" s="983" t="str">
        <f>IF(ISBLANK('M&amp;V (ORÇ)'!C442)," ",'M&amp;V (ORÇ)'!C442)</f>
        <v xml:space="preserve"> </v>
      </c>
      <c r="D463" s="983"/>
      <c r="E463" s="983"/>
      <c r="F463" s="983"/>
      <c r="G463" s="983"/>
      <c r="H463" s="984"/>
      <c r="I463" s="485" t="str">
        <f>IF(ISBLANK('M&amp;V (ORÇ)'!I442)," ",'M&amp;V (ORÇ)'!I442)</f>
        <v xml:space="preserve"> </v>
      </c>
      <c r="J463" s="485" t="str">
        <f>IF(ISBLANK('M&amp;V (ORÇ)'!J442)," ",'M&amp;V (ORÇ)'!J442)</f>
        <v xml:space="preserve"> </v>
      </c>
      <c r="K463" s="487">
        <f>'M&amp;V (ORÇ)'!K442</f>
        <v>0</v>
      </c>
      <c r="L463" s="486">
        <f>'M&amp;V (ORÇ)'!L442</f>
        <v>0</v>
      </c>
      <c r="M463" s="123">
        <f t="shared" si="33"/>
        <v>0</v>
      </c>
      <c r="N463" s="125">
        <f t="shared" si="32"/>
        <v>0</v>
      </c>
      <c r="O463" s="124"/>
      <c r="P463" s="124"/>
    </row>
    <row r="464" spans="2:16" x14ac:dyDescent="0.25">
      <c r="B464" s="122">
        <v>19</v>
      </c>
      <c r="C464" s="983" t="str">
        <f>IF(ISBLANK('M&amp;V (ORÇ)'!C443)," ",'M&amp;V (ORÇ)'!C443)</f>
        <v xml:space="preserve"> </v>
      </c>
      <c r="D464" s="983"/>
      <c r="E464" s="983"/>
      <c r="F464" s="983"/>
      <c r="G464" s="983"/>
      <c r="H464" s="984"/>
      <c r="I464" s="485" t="str">
        <f>IF(ISBLANK('M&amp;V (ORÇ)'!I443)," ",'M&amp;V (ORÇ)'!I443)</f>
        <v xml:space="preserve"> </v>
      </c>
      <c r="J464" s="485" t="str">
        <f>IF(ISBLANK('M&amp;V (ORÇ)'!J443)," ",'M&amp;V (ORÇ)'!J443)</f>
        <v xml:space="preserve"> </v>
      </c>
      <c r="K464" s="487">
        <f>'M&amp;V (ORÇ)'!K443</f>
        <v>0</v>
      </c>
      <c r="L464" s="486">
        <f>'M&amp;V (ORÇ)'!L443</f>
        <v>0</v>
      </c>
      <c r="M464" s="123">
        <f t="shared" si="33"/>
        <v>0</v>
      </c>
      <c r="N464" s="125">
        <f t="shared" si="32"/>
        <v>0</v>
      </c>
      <c r="O464" s="124"/>
      <c r="P464" s="124"/>
    </row>
    <row r="465" spans="2:16" x14ac:dyDescent="0.25">
      <c r="B465" s="122">
        <v>20</v>
      </c>
      <c r="C465" s="983" t="str">
        <f>IF(ISBLANK('M&amp;V (ORÇ)'!C444)," ",'M&amp;V (ORÇ)'!C444)</f>
        <v xml:space="preserve"> </v>
      </c>
      <c r="D465" s="983"/>
      <c r="E465" s="983"/>
      <c r="F465" s="983"/>
      <c r="G465" s="983"/>
      <c r="H465" s="984"/>
      <c r="I465" s="485" t="str">
        <f>IF(ISBLANK('M&amp;V (ORÇ)'!I444)," ",'M&amp;V (ORÇ)'!I444)</f>
        <v xml:space="preserve"> </v>
      </c>
      <c r="J465" s="485" t="str">
        <f>IF(ISBLANK('M&amp;V (ORÇ)'!J444)," ",'M&amp;V (ORÇ)'!J444)</f>
        <v xml:space="preserve"> </v>
      </c>
      <c r="K465" s="487">
        <f>'M&amp;V (ORÇ)'!K444</f>
        <v>0</v>
      </c>
      <c r="L465" s="486">
        <f>'M&amp;V (ORÇ)'!L444</f>
        <v>0</v>
      </c>
      <c r="M465" s="123">
        <f t="shared" si="33"/>
        <v>0</v>
      </c>
      <c r="N465" s="125">
        <f t="shared" si="32"/>
        <v>0</v>
      </c>
      <c r="O465" s="124"/>
      <c r="P465" s="124"/>
    </row>
    <row r="466" spans="2:16" x14ac:dyDescent="0.25">
      <c r="B466" s="129"/>
      <c r="C466" s="1002" t="s">
        <v>1032</v>
      </c>
      <c r="D466" s="1002"/>
      <c r="E466" s="1002"/>
      <c r="F466" s="1002"/>
      <c r="G466" s="1002"/>
      <c r="H466" s="1002"/>
      <c r="I466" s="1002"/>
      <c r="J466" s="1002"/>
      <c r="K466" s="1002"/>
      <c r="L466" s="1003"/>
      <c r="M466" s="130">
        <f>SUM(M446:M455)</f>
        <v>0</v>
      </c>
      <c r="N466" s="131">
        <f>SUM(N446:N455)</f>
        <v>0</v>
      </c>
      <c r="O466" s="131">
        <f>SUM(O446:O455)</f>
        <v>0</v>
      </c>
      <c r="P466" s="131">
        <f>SUM(P446:P455)</f>
        <v>0</v>
      </c>
    </row>
    <row r="467" spans="2:16" x14ac:dyDescent="0.25">
      <c r="B467" s="132"/>
      <c r="C467" s="981" t="s">
        <v>679</v>
      </c>
      <c r="D467" s="981"/>
      <c r="E467" s="981"/>
      <c r="F467" s="981"/>
      <c r="G467" s="981"/>
      <c r="H467" s="981"/>
      <c r="I467" s="981"/>
      <c r="J467" s="981"/>
      <c r="K467" s="981"/>
      <c r="L467" s="982"/>
      <c r="M467" s="133">
        <f>SUM(M114,M162,M270,M318,M346,M394,M442,M466)</f>
        <v>0</v>
      </c>
      <c r="N467" s="133">
        <f>SUM(N114,N162,N270,N318,N346,N394,N442,N466)</f>
        <v>0</v>
      </c>
      <c r="O467" s="133">
        <f>SUM(O114,O162,O270,O318,O346,O394,O442,O466)</f>
        <v>0</v>
      </c>
      <c r="P467" s="133">
        <f>SUM(P114,P162,P270,P318,P346,P394,P442,P466)</f>
        <v>0</v>
      </c>
    </row>
  </sheetData>
  <sheetProtection sheet="1" objects="1" scenarios="1"/>
  <mergeCells count="465">
    <mergeCell ref="C388:H388"/>
    <mergeCell ref="C364:H364"/>
    <mergeCell ref="C365:H365"/>
    <mergeCell ref="C366:H366"/>
    <mergeCell ref="C367:H367"/>
    <mergeCell ref="C368:H368"/>
    <mergeCell ref="C369:H369"/>
    <mergeCell ref="C376:H376"/>
    <mergeCell ref="C377:H377"/>
    <mergeCell ref="C378:H378"/>
    <mergeCell ref="C374:H374"/>
    <mergeCell ref="C375:H375"/>
    <mergeCell ref="B372:H372"/>
    <mergeCell ref="C373:H373"/>
    <mergeCell ref="C386:H386"/>
    <mergeCell ref="C387:H387"/>
    <mergeCell ref="C379:H379"/>
    <mergeCell ref="C380:H380"/>
    <mergeCell ref="C381:H381"/>
    <mergeCell ref="C382:H382"/>
    <mergeCell ref="C383:H383"/>
    <mergeCell ref="C384:H384"/>
    <mergeCell ref="C385:H385"/>
    <mergeCell ref="B333:P333"/>
    <mergeCell ref="B348:P348"/>
    <mergeCell ref="B371:P371"/>
    <mergeCell ref="C360:H360"/>
    <mergeCell ref="C361:H361"/>
    <mergeCell ref="C362:H362"/>
    <mergeCell ref="C363:H363"/>
    <mergeCell ref="C342:H342"/>
    <mergeCell ref="C343:H343"/>
    <mergeCell ref="B349:H349"/>
    <mergeCell ref="C344:H344"/>
    <mergeCell ref="C345:L345"/>
    <mergeCell ref="C346:L346"/>
    <mergeCell ref="B347:P347"/>
    <mergeCell ref="C350:H350"/>
    <mergeCell ref="C355:H355"/>
    <mergeCell ref="C356:H356"/>
    <mergeCell ref="C357:H357"/>
    <mergeCell ref="C358:H358"/>
    <mergeCell ref="C359:H359"/>
    <mergeCell ref="C370:L370"/>
    <mergeCell ref="C351:H351"/>
    <mergeCell ref="C352:H352"/>
    <mergeCell ref="C353:H353"/>
    <mergeCell ref="B164:P164"/>
    <mergeCell ref="B217:P217"/>
    <mergeCell ref="B116:P116"/>
    <mergeCell ref="B139:P139"/>
    <mergeCell ref="C94:H94"/>
    <mergeCell ref="C113:L113"/>
    <mergeCell ref="C114:L114"/>
    <mergeCell ref="B115:P115"/>
    <mergeCell ref="C122:H122"/>
    <mergeCell ref="C123:H123"/>
    <mergeCell ref="C124:H124"/>
    <mergeCell ref="C125:H125"/>
    <mergeCell ref="C126:H126"/>
    <mergeCell ref="C127:H127"/>
    <mergeCell ref="C134:H134"/>
    <mergeCell ref="C135:H135"/>
    <mergeCell ref="B117:H117"/>
    <mergeCell ref="C118:H118"/>
    <mergeCell ref="C119:H119"/>
    <mergeCell ref="C120:H120"/>
    <mergeCell ref="C121:H121"/>
    <mergeCell ref="C101:H101"/>
    <mergeCell ref="C102:H102"/>
    <mergeCell ref="C138:L138"/>
    <mergeCell ref="B9:H9"/>
    <mergeCell ref="C10:H10"/>
    <mergeCell ref="C11:H11"/>
    <mergeCell ref="C12:H12"/>
    <mergeCell ref="B62:H62"/>
    <mergeCell ref="C38:H38"/>
    <mergeCell ref="C39:H39"/>
    <mergeCell ref="C40:H40"/>
    <mergeCell ref="C15:H15"/>
    <mergeCell ref="C16:H16"/>
    <mergeCell ref="C32:H32"/>
    <mergeCell ref="C33:H33"/>
    <mergeCell ref="C34:H34"/>
    <mergeCell ref="C35:H35"/>
    <mergeCell ref="C36:H36"/>
    <mergeCell ref="C49:H49"/>
    <mergeCell ref="C27:H27"/>
    <mergeCell ref="C28:H28"/>
    <mergeCell ref="C29:H29"/>
    <mergeCell ref="C30:H30"/>
    <mergeCell ref="C13:H13"/>
    <mergeCell ref="C14:H14"/>
    <mergeCell ref="C17:H17"/>
    <mergeCell ref="C18:H18"/>
    <mergeCell ref="C19:H19"/>
    <mergeCell ref="C20:H20"/>
    <mergeCell ref="C21:H21"/>
    <mergeCell ref="C22:H22"/>
    <mergeCell ref="C93:H93"/>
    <mergeCell ref="C76:H76"/>
    <mergeCell ref="C88:H88"/>
    <mergeCell ref="C89:H89"/>
    <mergeCell ref="C85:H85"/>
    <mergeCell ref="C92:H92"/>
    <mergeCell ref="C77:H77"/>
    <mergeCell ref="C78:H78"/>
    <mergeCell ref="C79:H79"/>
    <mergeCell ref="C80:H80"/>
    <mergeCell ref="C81:H81"/>
    <mergeCell ref="C82:H82"/>
    <mergeCell ref="C86:H86"/>
    <mergeCell ref="C87:H87"/>
    <mergeCell ref="C50:H50"/>
    <mergeCell ref="C51:H51"/>
    <mergeCell ref="C37:H37"/>
    <mergeCell ref="C73:H73"/>
    <mergeCell ref="C74:H74"/>
    <mergeCell ref="C84:H84"/>
    <mergeCell ref="B2:P2"/>
    <mergeCell ref="N3:P5"/>
    <mergeCell ref="B8:P8"/>
    <mergeCell ref="B61:P61"/>
    <mergeCell ref="C23:H23"/>
    <mergeCell ref="C24:H24"/>
    <mergeCell ref="C25:H25"/>
    <mergeCell ref="C26:H26"/>
    <mergeCell ref="C75:H75"/>
    <mergeCell ref="C70:H70"/>
    <mergeCell ref="C71:H71"/>
    <mergeCell ref="C72:H72"/>
    <mergeCell ref="C68:H68"/>
    <mergeCell ref="C69:H69"/>
    <mergeCell ref="C52:H52"/>
    <mergeCell ref="C60:L60"/>
    <mergeCell ref="C63:H63"/>
    <mergeCell ref="C53:H53"/>
    <mergeCell ref="C55:H55"/>
    <mergeCell ref="C56:H56"/>
    <mergeCell ref="B7:P7"/>
    <mergeCell ref="C41:H41"/>
    <mergeCell ref="C42:H42"/>
    <mergeCell ref="C31:H31"/>
    <mergeCell ref="C90:H90"/>
    <mergeCell ref="C91:H91"/>
    <mergeCell ref="C54:H54"/>
    <mergeCell ref="C58:H58"/>
    <mergeCell ref="C59:H59"/>
    <mergeCell ref="C64:H64"/>
    <mergeCell ref="C65:H65"/>
    <mergeCell ref="C66:H66"/>
    <mergeCell ref="C67:H67"/>
    <mergeCell ref="C83:H83"/>
    <mergeCell ref="B140:H140"/>
    <mergeCell ref="C136:H136"/>
    <mergeCell ref="C137:H137"/>
    <mergeCell ref="C128:H128"/>
    <mergeCell ref="C129:H129"/>
    <mergeCell ref="C130:H130"/>
    <mergeCell ref="C131:H131"/>
    <mergeCell ref="C132:H132"/>
    <mergeCell ref="C133:H133"/>
    <mergeCell ref="C162:L162"/>
    <mergeCell ref="C147:H147"/>
    <mergeCell ref="C148:H148"/>
    <mergeCell ref="C149:H149"/>
    <mergeCell ref="C150:H150"/>
    <mergeCell ref="C141:H141"/>
    <mergeCell ref="C142:H142"/>
    <mergeCell ref="C143:H143"/>
    <mergeCell ref="C144:H144"/>
    <mergeCell ref="C145:H145"/>
    <mergeCell ref="C146:H146"/>
    <mergeCell ref="C151:H151"/>
    <mergeCell ref="C152:H152"/>
    <mergeCell ref="C153:H153"/>
    <mergeCell ref="C154:H154"/>
    <mergeCell ref="C155:H155"/>
    <mergeCell ref="C156:H156"/>
    <mergeCell ref="C206:H206"/>
    <mergeCell ref="C184:H184"/>
    <mergeCell ref="C185:H185"/>
    <mergeCell ref="C199:H199"/>
    <mergeCell ref="C194:H194"/>
    <mergeCell ref="C195:H195"/>
    <mergeCell ref="B165:H165"/>
    <mergeCell ref="C166:H166"/>
    <mergeCell ref="C173:H173"/>
    <mergeCell ref="C167:H167"/>
    <mergeCell ref="C168:H168"/>
    <mergeCell ref="C169:H169"/>
    <mergeCell ref="C170:H170"/>
    <mergeCell ref="C171:H171"/>
    <mergeCell ref="C172:H172"/>
    <mergeCell ref="C186:H186"/>
    <mergeCell ref="C187:H187"/>
    <mergeCell ref="C188:H188"/>
    <mergeCell ref="C189:H189"/>
    <mergeCell ref="C250:H250"/>
    <mergeCell ref="C243:H243"/>
    <mergeCell ref="C236:H236"/>
    <mergeCell ref="B163:P163"/>
    <mergeCell ref="C157:H157"/>
    <mergeCell ref="C158:H158"/>
    <mergeCell ref="C159:H159"/>
    <mergeCell ref="C160:H160"/>
    <mergeCell ref="C161:L161"/>
    <mergeCell ref="C174:H174"/>
    <mergeCell ref="C175:H175"/>
    <mergeCell ref="C216:L216"/>
    <mergeCell ref="C180:H180"/>
    <mergeCell ref="C181:H181"/>
    <mergeCell ref="C182:H182"/>
    <mergeCell ref="C183:H183"/>
    <mergeCell ref="C192:H192"/>
    <mergeCell ref="C193:H193"/>
    <mergeCell ref="C198:H198"/>
    <mergeCell ref="C191:H191"/>
    <mergeCell ref="C202:H202"/>
    <mergeCell ref="C203:H203"/>
    <mergeCell ref="C204:H204"/>
    <mergeCell ref="C205:H205"/>
    <mergeCell ref="C220:H220"/>
    <mergeCell ref="C221:H221"/>
    <mergeCell ref="C222:H222"/>
    <mergeCell ref="C223:H223"/>
    <mergeCell ref="C229:H229"/>
    <mergeCell ref="C230:H230"/>
    <mergeCell ref="C231:H231"/>
    <mergeCell ref="C247:H247"/>
    <mergeCell ref="C245:H245"/>
    <mergeCell ref="C246:H246"/>
    <mergeCell ref="C196:H196"/>
    <mergeCell ref="C197:H197"/>
    <mergeCell ref="C269:L269"/>
    <mergeCell ref="C233:H233"/>
    <mergeCell ref="C234:H234"/>
    <mergeCell ref="C235:H235"/>
    <mergeCell ref="C248:H248"/>
    <mergeCell ref="C237:H237"/>
    <mergeCell ref="C238:H238"/>
    <mergeCell ref="C239:H239"/>
    <mergeCell ref="C200:H200"/>
    <mergeCell ref="C201:H201"/>
    <mergeCell ref="C254:H254"/>
    <mergeCell ref="C267:H267"/>
    <mergeCell ref="C268:H268"/>
    <mergeCell ref="C257:H257"/>
    <mergeCell ref="C258:H258"/>
    <mergeCell ref="C259:H259"/>
    <mergeCell ref="C260:H260"/>
    <mergeCell ref="C261:H261"/>
    <mergeCell ref="C262:H262"/>
    <mergeCell ref="C263:H263"/>
    <mergeCell ref="C253:H253"/>
    <mergeCell ref="C219:H219"/>
    <mergeCell ref="C207:H207"/>
    <mergeCell ref="C240:H240"/>
    <mergeCell ref="C241:H241"/>
    <mergeCell ref="C242:H242"/>
    <mergeCell ref="C244:H244"/>
    <mergeCell ref="C278:H278"/>
    <mergeCell ref="C279:H279"/>
    <mergeCell ref="C215:H215"/>
    <mergeCell ref="C251:H251"/>
    <mergeCell ref="C252:H252"/>
    <mergeCell ref="C270:L270"/>
    <mergeCell ref="C266:H266"/>
    <mergeCell ref="C225:H225"/>
    <mergeCell ref="C226:H226"/>
    <mergeCell ref="C227:H227"/>
    <mergeCell ref="C228:H228"/>
    <mergeCell ref="B272:P272"/>
    <mergeCell ref="C213:H213"/>
    <mergeCell ref="B271:P271"/>
    <mergeCell ref="C255:H255"/>
    <mergeCell ref="C256:H256"/>
    <mergeCell ref="C214:H214"/>
    <mergeCell ref="B218:H218"/>
    <mergeCell ref="C232:H232"/>
    <mergeCell ref="C313:H313"/>
    <mergeCell ref="C314:H314"/>
    <mergeCell ref="C293:H293"/>
    <mergeCell ref="B273:H273"/>
    <mergeCell ref="C224:H224"/>
    <mergeCell ref="B295:P295"/>
    <mergeCell ref="C302:H302"/>
    <mergeCell ref="C303:H303"/>
    <mergeCell ref="C304:H304"/>
    <mergeCell ref="C305:H305"/>
    <mergeCell ref="C306:H306"/>
    <mergeCell ref="C283:H283"/>
    <mergeCell ref="C274:H274"/>
    <mergeCell ref="C275:H275"/>
    <mergeCell ref="C276:H276"/>
    <mergeCell ref="C277:H277"/>
    <mergeCell ref="C307:H307"/>
    <mergeCell ref="C308:H308"/>
    <mergeCell ref="C310:H310"/>
    <mergeCell ref="C311:H311"/>
    <mergeCell ref="C290:H290"/>
    <mergeCell ref="C264:H264"/>
    <mergeCell ref="C265:H265"/>
    <mergeCell ref="C249:H249"/>
    <mergeCell ref="C317:L317"/>
    <mergeCell ref="C309:H309"/>
    <mergeCell ref="C287:H287"/>
    <mergeCell ref="C288:H288"/>
    <mergeCell ref="C289:H289"/>
    <mergeCell ref="C294:L294"/>
    <mergeCell ref="B296:H296"/>
    <mergeCell ref="C176:H176"/>
    <mergeCell ref="C177:H177"/>
    <mergeCell ref="C178:H178"/>
    <mergeCell ref="C179:H179"/>
    <mergeCell ref="C280:H280"/>
    <mergeCell ref="C281:H281"/>
    <mergeCell ref="C282:H282"/>
    <mergeCell ref="C190:H190"/>
    <mergeCell ref="C291:H291"/>
    <mergeCell ref="C292:H292"/>
    <mergeCell ref="C285:H285"/>
    <mergeCell ref="C286:H286"/>
    <mergeCell ref="C284:H284"/>
    <mergeCell ref="C208:H208"/>
    <mergeCell ref="C209:H209"/>
    <mergeCell ref="C210:H210"/>
    <mergeCell ref="C211:H211"/>
    <mergeCell ref="C212:H212"/>
    <mergeCell ref="C338:H338"/>
    <mergeCell ref="C339:H339"/>
    <mergeCell ref="C340:H340"/>
    <mergeCell ref="C341:H341"/>
    <mergeCell ref="B334:H334"/>
    <mergeCell ref="C335:H335"/>
    <mergeCell ref="C336:H336"/>
    <mergeCell ref="C337:H337"/>
    <mergeCell ref="C318:L318"/>
    <mergeCell ref="B321:H321"/>
    <mergeCell ref="C322:H322"/>
    <mergeCell ref="C323:H323"/>
    <mergeCell ref="C324:H324"/>
    <mergeCell ref="C325:H325"/>
    <mergeCell ref="C326:H326"/>
    <mergeCell ref="B320:P320"/>
    <mergeCell ref="C327:H327"/>
    <mergeCell ref="C328:H328"/>
    <mergeCell ref="C329:H329"/>
    <mergeCell ref="C330:H330"/>
    <mergeCell ref="B319:P319"/>
    <mergeCell ref="C315:H315"/>
    <mergeCell ref="C316:H316"/>
    <mergeCell ref="C399:H399"/>
    <mergeCell ref="C400:H400"/>
    <mergeCell ref="C401:H401"/>
    <mergeCell ref="C402:H402"/>
    <mergeCell ref="C403:H403"/>
    <mergeCell ref="C404:H404"/>
    <mergeCell ref="C405:H405"/>
    <mergeCell ref="C406:H406"/>
    <mergeCell ref="C407:H407"/>
    <mergeCell ref="C393:L393"/>
    <mergeCell ref="C394:L394"/>
    <mergeCell ref="C389:H389"/>
    <mergeCell ref="C390:H390"/>
    <mergeCell ref="C391:H391"/>
    <mergeCell ref="C392:H392"/>
    <mergeCell ref="B396:P396"/>
    <mergeCell ref="B397:H397"/>
    <mergeCell ref="C398:H398"/>
    <mergeCell ref="B395:P395"/>
    <mergeCell ref="C410:H410"/>
    <mergeCell ref="C411:H411"/>
    <mergeCell ref="C430:H430"/>
    <mergeCell ref="C441:L441"/>
    <mergeCell ref="C442:L442"/>
    <mergeCell ref="C415:H415"/>
    <mergeCell ref="C416:H416"/>
    <mergeCell ref="C417:H417"/>
    <mergeCell ref="B419:P419"/>
    <mergeCell ref="C437:H437"/>
    <mergeCell ref="C438:H438"/>
    <mergeCell ref="C439:H439"/>
    <mergeCell ref="C440:H440"/>
    <mergeCell ref="C428:H428"/>
    <mergeCell ref="C429:H429"/>
    <mergeCell ref="C431:H431"/>
    <mergeCell ref="C432:H432"/>
    <mergeCell ref="C433:H433"/>
    <mergeCell ref="C434:H434"/>
    <mergeCell ref="C412:H412"/>
    <mergeCell ref="C413:H413"/>
    <mergeCell ref="C414:H414"/>
    <mergeCell ref="C467:L467"/>
    <mergeCell ref="C424:H424"/>
    <mergeCell ref="C425:H425"/>
    <mergeCell ref="C426:H426"/>
    <mergeCell ref="C427:H427"/>
    <mergeCell ref="C297:H297"/>
    <mergeCell ref="C298:H298"/>
    <mergeCell ref="C299:H299"/>
    <mergeCell ref="C300:H300"/>
    <mergeCell ref="C301:H301"/>
    <mergeCell ref="C312:H312"/>
    <mergeCell ref="C454:H454"/>
    <mergeCell ref="C455:H455"/>
    <mergeCell ref="C462:H462"/>
    <mergeCell ref="C463:H463"/>
    <mergeCell ref="C464:H464"/>
    <mergeCell ref="C447:H447"/>
    <mergeCell ref="C448:H448"/>
    <mergeCell ref="C449:H449"/>
    <mergeCell ref="C450:H450"/>
    <mergeCell ref="C451:H451"/>
    <mergeCell ref="B443:P443"/>
    <mergeCell ref="B444:P444"/>
    <mergeCell ref="B445:H445"/>
    <mergeCell ref="C452:H452"/>
    <mergeCell ref="C453:H453"/>
    <mergeCell ref="C100:H100"/>
    <mergeCell ref="C104:H104"/>
    <mergeCell ref="C105:H105"/>
    <mergeCell ref="C106:H106"/>
    <mergeCell ref="C107:H107"/>
    <mergeCell ref="C108:H108"/>
    <mergeCell ref="C109:H109"/>
    <mergeCell ref="C110:H110"/>
    <mergeCell ref="C111:H111"/>
    <mergeCell ref="C354:H354"/>
    <mergeCell ref="C331:H331"/>
    <mergeCell ref="C332:L332"/>
    <mergeCell ref="C446:H446"/>
    <mergeCell ref="B420:H420"/>
    <mergeCell ref="C421:H421"/>
    <mergeCell ref="C422:H422"/>
    <mergeCell ref="C423:H423"/>
    <mergeCell ref="C435:H435"/>
    <mergeCell ref="C436:H436"/>
    <mergeCell ref="C418:L418"/>
    <mergeCell ref="C408:H408"/>
    <mergeCell ref="C409:H409"/>
    <mergeCell ref="R3:T3"/>
    <mergeCell ref="R4:T4"/>
    <mergeCell ref="C465:H465"/>
    <mergeCell ref="C466:L466"/>
    <mergeCell ref="C456:H456"/>
    <mergeCell ref="C457:H457"/>
    <mergeCell ref="C458:H458"/>
    <mergeCell ref="C459:H459"/>
    <mergeCell ref="C460:H460"/>
    <mergeCell ref="C461:H461"/>
    <mergeCell ref="C103:H103"/>
    <mergeCell ref="C43:H43"/>
    <mergeCell ref="C44:H44"/>
    <mergeCell ref="C45:H45"/>
    <mergeCell ref="C46:H46"/>
    <mergeCell ref="C47:H47"/>
    <mergeCell ref="C48:H48"/>
    <mergeCell ref="C57:H57"/>
    <mergeCell ref="C112:H112"/>
    <mergeCell ref="C95:H95"/>
    <mergeCell ref="C96:H96"/>
    <mergeCell ref="C97:H97"/>
    <mergeCell ref="C98:H98"/>
    <mergeCell ref="C99:H99"/>
  </mergeCells>
  <conditionalFormatting sqref="V4">
    <cfRule type="cellIs" dxfId="110" priority="1" stopIfTrue="1" operator="greaterThan">
      <formula>$E4</formula>
    </cfRule>
    <cfRule type="cellIs" dxfId="109" priority="2" stopIfTrue="1" operator="lessThanOrEqual">
      <formula>$E4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87382-07BC-44FE-A5AC-9406425A616F}">
  <sheetPr codeName="Planilha8">
    <tabColor rgb="FFFFFF00"/>
  </sheetPr>
  <dimension ref="B2:P44"/>
  <sheetViews>
    <sheetView zoomScale="80" zoomScaleNormal="80" workbookViewId="0">
      <pane xSplit="10" ySplit="4" topLeftCell="K5" activePane="bottomRight" state="frozen"/>
      <selection activeCell="H20" sqref="H20"/>
      <selection pane="topRight" activeCell="H20" sqref="H20"/>
      <selection pane="bottomLeft" activeCell="H20" sqref="H20"/>
      <selection pane="bottomRight" activeCell="C5" sqref="C5:H5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20.140625" style="453" bestFit="1" customWidth="1"/>
    <col min="11" max="16" width="28.5703125" style="453" customWidth="1"/>
    <col min="17" max="16384" width="9.140625" style="453"/>
  </cols>
  <sheetData>
    <row r="2" spans="2:16" ht="22.5" customHeight="1" x14ac:dyDescent="0.2">
      <c r="B2" s="880" t="s">
        <v>934</v>
      </c>
      <c r="C2" s="881"/>
      <c r="D2" s="881"/>
      <c r="E2" s="881"/>
      <c r="F2" s="881"/>
      <c r="G2" s="881"/>
      <c r="H2" s="881"/>
      <c r="I2" s="881"/>
      <c r="J2" s="881"/>
      <c r="K2" s="491"/>
      <c r="L2" s="491"/>
      <c r="M2" s="491"/>
      <c r="N2" s="491"/>
      <c r="O2" s="491"/>
      <c r="P2" s="491"/>
    </row>
    <row r="3" spans="2:16" ht="15" customHeight="1" x14ac:dyDescent="0.2">
      <c r="B3" s="921" t="s">
        <v>935</v>
      </c>
      <c r="C3" s="922"/>
      <c r="D3" s="922"/>
      <c r="E3" s="922"/>
      <c r="F3" s="922"/>
      <c r="G3" s="922"/>
      <c r="H3" s="922"/>
      <c r="I3" s="922"/>
      <c r="J3" s="922"/>
      <c r="K3" s="464" t="s">
        <v>915</v>
      </c>
      <c r="L3" s="464" t="s">
        <v>924</v>
      </c>
      <c r="M3" s="464" t="s">
        <v>925</v>
      </c>
      <c r="N3" s="464" t="s">
        <v>941</v>
      </c>
      <c r="O3" s="464" t="s">
        <v>942</v>
      </c>
      <c r="P3" s="464" t="s">
        <v>943</v>
      </c>
    </row>
    <row r="4" spans="2:16" ht="15" x14ac:dyDescent="0.25">
      <c r="B4" s="923" t="s">
        <v>912</v>
      </c>
      <c r="C4" s="924"/>
      <c r="D4" s="924"/>
      <c r="E4" s="924"/>
      <c r="F4" s="924"/>
      <c r="G4" s="924"/>
      <c r="H4" s="925"/>
      <c r="I4" s="444" t="s">
        <v>16</v>
      </c>
      <c r="J4" s="444" t="s">
        <v>914</v>
      </c>
      <c r="K4" s="445" t="s">
        <v>238</v>
      </c>
      <c r="L4" s="445" t="s">
        <v>238</v>
      </c>
      <c r="M4" s="445" t="s">
        <v>238</v>
      </c>
      <c r="N4" s="445" t="s">
        <v>238</v>
      </c>
      <c r="O4" s="445" t="s">
        <v>238</v>
      </c>
      <c r="P4" s="445" t="s">
        <v>238</v>
      </c>
    </row>
    <row r="5" spans="2:16" x14ac:dyDescent="0.2">
      <c r="B5" s="447">
        <v>1</v>
      </c>
      <c r="C5" s="954"/>
      <c r="D5" s="929"/>
      <c r="E5" s="929"/>
      <c r="F5" s="929"/>
      <c r="G5" s="929"/>
      <c r="H5" s="930"/>
      <c r="I5" s="457"/>
      <c r="J5" s="463">
        <f>IFERROR(SMALL(K5:P5,1),0)</f>
        <v>0</v>
      </c>
      <c r="K5" s="458"/>
      <c r="L5" s="458"/>
      <c r="M5" s="458"/>
      <c r="N5" s="458"/>
      <c r="O5" s="458"/>
      <c r="P5" s="458"/>
    </row>
    <row r="6" spans="2:16" x14ac:dyDescent="0.2">
      <c r="B6" s="447">
        <v>2</v>
      </c>
      <c r="C6" s="954"/>
      <c r="D6" s="929"/>
      <c r="E6" s="929"/>
      <c r="F6" s="929"/>
      <c r="G6" s="929"/>
      <c r="H6" s="930"/>
      <c r="I6" s="661"/>
      <c r="J6" s="463">
        <f t="shared" ref="J6:J14" si="0">IFERROR(SMALL(K6:P6,1),0)</f>
        <v>0</v>
      </c>
      <c r="K6" s="458"/>
      <c r="L6" s="458"/>
      <c r="M6" s="458"/>
      <c r="N6" s="458"/>
      <c r="O6" s="458"/>
      <c r="P6" s="458"/>
    </row>
    <row r="7" spans="2:16" x14ac:dyDescent="0.2">
      <c r="B7" s="447">
        <v>3</v>
      </c>
      <c r="C7" s="954"/>
      <c r="D7" s="929"/>
      <c r="E7" s="929"/>
      <c r="F7" s="929"/>
      <c r="G7" s="929"/>
      <c r="H7" s="930"/>
      <c r="I7" s="457"/>
      <c r="J7" s="463">
        <f t="shared" si="0"/>
        <v>0</v>
      </c>
      <c r="K7" s="458"/>
      <c r="L7" s="458"/>
      <c r="M7" s="458"/>
      <c r="N7" s="458"/>
      <c r="O7" s="458"/>
      <c r="P7" s="458"/>
    </row>
    <row r="8" spans="2:16" x14ac:dyDescent="0.2">
      <c r="B8" s="447">
        <v>4</v>
      </c>
      <c r="C8" s="954"/>
      <c r="D8" s="929"/>
      <c r="E8" s="929"/>
      <c r="F8" s="929"/>
      <c r="G8" s="929"/>
      <c r="H8" s="930"/>
      <c r="I8" s="457"/>
      <c r="J8" s="463">
        <f t="shared" si="0"/>
        <v>0</v>
      </c>
      <c r="K8" s="662"/>
      <c r="L8" s="662"/>
      <c r="M8" s="458"/>
      <c r="N8" s="458"/>
      <c r="O8" s="458"/>
      <c r="P8" s="458"/>
    </row>
    <row r="9" spans="2:16" x14ac:dyDescent="0.2">
      <c r="B9" s="447">
        <v>5</v>
      </c>
      <c r="C9" s="929"/>
      <c r="D9" s="929"/>
      <c r="E9" s="929"/>
      <c r="F9" s="929"/>
      <c r="G9" s="929"/>
      <c r="H9" s="930"/>
      <c r="I9" s="457"/>
      <c r="J9" s="463">
        <f t="shared" si="0"/>
        <v>0</v>
      </c>
      <c r="K9" s="458"/>
      <c r="L9" s="458"/>
      <c r="M9" s="458"/>
      <c r="N9" s="458"/>
      <c r="O9" s="458"/>
      <c r="P9" s="458"/>
    </row>
    <row r="10" spans="2:16" x14ac:dyDescent="0.2">
      <c r="B10" s="447">
        <v>6</v>
      </c>
      <c r="C10" s="929"/>
      <c r="D10" s="929"/>
      <c r="E10" s="929"/>
      <c r="F10" s="929"/>
      <c r="G10" s="929"/>
      <c r="H10" s="930"/>
      <c r="I10" s="457"/>
      <c r="J10" s="463">
        <f t="shared" si="0"/>
        <v>0</v>
      </c>
      <c r="K10" s="458"/>
      <c r="L10" s="458"/>
      <c r="M10" s="458"/>
      <c r="N10" s="458"/>
      <c r="O10" s="458"/>
      <c r="P10" s="458"/>
    </row>
    <row r="11" spans="2:16" x14ac:dyDescent="0.2">
      <c r="B11" s="447">
        <v>7</v>
      </c>
      <c r="C11" s="929"/>
      <c r="D11" s="929"/>
      <c r="E11" s="929"/>
      <c r="F11" s="929"/>
      <c r="G11" s="929"/>
      <c r="H11" s="930"/>
      <c r="I11" s="457"/>
      <c r="J11" s="463">
        <f t="shared" si="0"/>
        <v>0</v>
      </c>
      <c r="K11" s="458"/>
      <c r="L11" s="458"/>
      <c r="M11" s="458"/>
      <c r="N11" s="458"/>
      <c r="O11" s="458"/>
      <c r="P11" s="458"/>
    </row>
    <row r="12" spans="2:16" x14ac:dyDescent="0.2">
      <c r="B12" s="447">
        <v>8</v>
      </c>
      <c r="C12" s="929"/>
      <c r="D12" s="929"/>
      <c r="E12" s="929"/>
      <c r="F12" s="929"/>
      <c r="G12" s="929"/>
      <c r="H12" s="930"/>
      <c r="I12" s="457"/>
      <c r="J12" s="463">
        <f t="shared" si="0"/>
        <v>0</v>
      </c>
      <c r="K12" s="458"/>
      <c r="L12" s="458"/>
      <c r="M12" s="458"/>
      <c r="N12" s="458"/>
      <c r="O12" s="458"/>
      <c r="P12" s="458"/>
    </row>
    <row r="13" spans="2:16" x14ac:dyDescent="0.2">
      <c r="B13" s="447">
        <v>9</v>
      </c>
      <c r="C13" s="929"/>
      <c r="D13" s="929"/>
      <c r="E13" s="929"/>
      <c r="F13" s="929"/>
      <c r="G13" s="929"/>
      <c r="H13" s="930"/>
      <c r="I13" s="457"/>
      <c r="J13" s="463">
        <f t="shared" si="0"/>
        <v>0</v>
      </c>
      <c r="K13" s="458"/>
      <c r="L13" s="458"/>
      <c r="M13" s="458"/>
      <c r="N13" s="458"/>
      <c r="O13" s="458"/>
      <c r="P13" s="458"/>
    </row>
    <row r="14" spans="2:16" x14ac:dyDescent="0.2">
      <c r="B14" s="460">
        <v>10</v>
      </c>
      <c r="C14" s="952"/>
      <c r="D14" s="952"/>
      <c r="E14" s="952"/>
      <c r="F14" s="952"/>
      <c r="G14" s="952"/>
      <c r="H14" s="953"/>
      <c r="I14" s="461"/>
      <c r="J14" s="463">
        <f t="shared" si="0"/>
        <v>0</v>
      </c>
      <c r="K14" s="462"/>
      <c r="L14" s="462"/>
      <c r="M14" s="462"/>
      <c r="N14" s="462"/>
      <c r="O14" s="462"/>
      <c r="P14" s="462"/>
    </row>
    <row r="15" spans="2:16" ht="15" customHeight="1" x14ac:dyDescent="0.2">
      <c r="B15" s="459"/>
      <c r="C15" s="917" t="s">
        <v>926</v>
      </c>
      <c r="D15" s="917"/>
      <c r="E15" s="917"/>
      <c r="F15" s="917"/>
      <c r="G15" s="917"/>
      <c r="H15" s="917"/>
      <c r="I15" s="917"/>
      <c r="J15" s="917"/>
      <c r="K15" s="464" t="s">
        <v>915</v>
      </c>
      <c r="L15" s="464" t="s">
        <v>924</v>
      </c>
      <c r="M15" s="464" t="s">
        <v>925</v>
      </c>
      <c r="N15" s="464" t="s">
        <v>941</v>
      </c>
      <c r="O15" s="464" t="s">
        <v>942</v>
      </c>
      <c r="P15" s="464" t="s">
        <v>943</v>
      </c>
    </row>
    <row r="16" spans="2:16" ht="15" customHeight="1" x14ac:dyDescent="0.2">
      <c r="B16" s="918" t="s">
        <v>916</v>
      </c>
      <c r="C16" s="919"/>
      <c r="D16" s="919"/>
      <c r="E16" s="919"/>
      <c r="F16" s="919"/>
      <c r="G16" s="919"/>
      <c r="H16" s="919"/>
      <c r="I16" s="919"/>
      <c r="J16" s="920"/>
      <c r="K16" s="478"/>
      <c r="L16" s="478"/>
      <c r="M16" s="478"/>
      <c r="N16" s="478"/>
      <c r="O16" s="478"/>
      <c r="P16" s="478"/>
    </row>
    <row r="17" spans="2:16" ht="15" customHeight="1" x14ac:dyDescent="0.2">
      <c r="B17" s="918" t="s">
        <v>917</v>
      </c>
      <c r="C17" s="919"/>
      <c r="D17" s="919"/>
      <c r="E17" s="919"/>
      <c r="F17" s="919"/>
      <c r="G17" s="919"/>
      <c r="H17" s="919"/>
      <c r="I17" s="919"/>
      <c r="J17" s="920"/>
      <c r="K17" s="479"/>
      <c r="L17" s="479"/>
      <c r="M17" s="479"/>
      <c r="N17" s="479"/>
      <c r="O17" s="479"/>
      <c r="P17" s="479"/>
    </row>
    <row r="18" spans="2:16" ht="15" customHeight="1" x14ac:dyDescent="0.2">
      <c r="B18" s="918" t="s">
        <v>918</v>
      </c>
      <c r="C18" s="919"/>
      <c r="D18" s="919"/>
      <c r="E18" s="919"/>
      <c r="F18" s="919"/>
      <c r="G18" s="919"/>
      <c r="H18" s="919"/>
      <c r="I18" s="919"/>
      <c r="J18" s="920"/>
      <c r="K18" s="480"/>
      <c r="L18" s="480"/>
      <c r="M18" s="480"/>
      <c r="N18" s="480"/>
      <c r="O18" s="480"/>
      <c r="P18" s="480"/>
    </row>
    <row r="19" spans="2:16" ht="15" customHeight="1" x14ac:dyDescent="0.2">
      <c r="B19" s="918" t="s">
        <v>919</v>
      </c>
      <c r="C19" s="919"/>
      <c r="D19" s="919"/>
      <c r="E19" s="919"/>
      <c r="F19" s="919"/>
      <c r="G19" s="919"/>
      <c r="H19" s="919"/>
      <c r="I19" s="919"/>
      <c r="J19" s="920"/>
      <c r="K19" s="480"/>
      <c r="L19" s="480"/>
      <c r="M19" s="480"/>
      <c r="N19" s="480"/>
      <c r="O19" s="480"/>
      <c r="P19" s="480"/>
    </row>
    <row r="20" spans="2:16" ht="15" customHeight="1" x14ac:dyDescent="0.2">
      <c r="B20" s="918" t="s">
        <v>920</v>
      </c>
      <c r="C20" s="919"/>
      <c r="D20" s="919"/>
      <c r="E20" s="919"/>
      <c r="F20" s="919"/>
      <c r="G20" s="919"/>
      <c r="H20" s="919"/>
      <c r="I20" s="919"/>
      <c r="J20" s="920"/>
      <c r="K20" s="478"/>
      <c r="L20" s="478"/>
      <c r="M20" s="478"/>
      <c r="N20" s="478"/>
      <c r="O20" s="478"/>
      <c r="P20" s="478"/>
    </row>
    <row r="21" spans="2:16" ht="15" x14ac:dyDescent="0.2">
      <c r="B21" s="918" t="s">
        <v>921</v>
      </c>
      <c r="C21" s="919"/>
      <c r="D21" s="919"/>
      <c r="E21" s="919"/>
      <c r="F21" s="919"/>
      <c r="G21" s="919"/>
      <c r="H21" s="919"/>
      <c r="I21" s="919"/>
      <c r="J21" s="920"/>
      <c r="K21" s="481"/>
      <c r="L21" s="481"/>
      <c r="M21" s="481"/>
      <c r="N21" s="481"/>
      <c r="O21" s="481"/>
      <c r="P21" s="481"/>
    </row>
    <row r="22" spans="2:16" ht="15" x14ac:dyDescent="0.2">
      <c r="B22" s="918" t="s">
        <v>922</v>
      </c>
      <c r="C22" s="919"/>
      <c r="D22" s="919"/>
      <c r="E22" s="919"/>
      <c r="F22" s="919"/>
      <c r="G22" s="919"/>
      <c r="H22" s="919"/>
      <c r="I22" s="919"/>
      <c r="J22" s="920"/>
      <c r="K22" s="482"/>
      <c r="L22" s="482"/>
      <c r="M22" s="482"/>
      <c r="N22" s="482"/>
      <c r="O22" s="482"/>
      <c r="P22" s="482"/>
    </row>
    <row r="23" spans="2:16" ht="15" customHeight="1" x14ac:dyDescent="0.2">
      <c r="B23" s="931" t="s">
        <v>923</v>
      </c>
      <c r="C23" s="932"/>
      <c r="D23" s="932"/>
      <c r="E23" s="932"/>
      <c r="F23" s="932"/>
      <c r="G23" s="932"/>
      <c r="H23" s="932"/>
      <c r="I23" s="932"/>
      <c r="J23" s="933"/>
      <c r="K23" s="1008" t="s">
        <v>913</v>
      </c>
      <c r="L23" s="1009"/>
      <c r="M23" s="1010"/>
      <c r="N23" s="1008" t="s">
        <v>913</v>
      </c>
      <c r="O23" s="1009"/>
      <c r="P23" s="1010"/>
    </row>
    <row r="24" spans="2:16" ht="15" x14ac:dyDescent="0.2">
      <c r="B24" s="921" t="s">
        <v>936</v>
      </c>
      <c r="C24" s="922"/>
      <c r="D24" s="922"/>
      <c r="E24" s="922"/>
      <c r="F24" s="922"/>
      <c r="G24" s="922"/>
      <c r="H24" s="922"/>
      <c r="I24" s="922"/>
      <c r="J24" s="922"/>
      <c r="K24" s="464" t="s">
        <v>915</v>
      </c>
      <c r="L24" s="464" t="s">
        <v>924</v>
      </c>
      <c r="M24" s="464" t="s">
        <v>925</v>
      </c>
      <c r="N24" s="464" t="s">
        <v>941</v>
      </c>
      <c r="O24" s="464" t="s">
        <v>942</v>
      </c>
      <c r="P24" s="464" t="s">
        <v>943</v>
      </c>
    </row>
    <row r="25" spans="2:16" ht="15" x14ac:dyDescent="0.25">
      <c r="B25" s="923" t="s">
        <v>912</v>
      </c>
      <c r="C25" s="924"/>
      <c r="D25" s="924"/>
      <c r="E25" s="924"/>
      <c r="F25" s="924"/>
      <c r="G25" s="924"/>
      <c r="H25" s="925"/>
      <c r="I25" s="444" t="s">
        <v>16</v>
      </c>
      <c r="J25" s="444" t="s">
        <v>914</v>
      </c>
      <c r="K25" s="445" t="s">
        <v>238</v>
      </c>
      <c r="L25" s="445"/>
      <c r="M25" s="445"/>
      <c r="N25" s="445"/>
      <c r="O25" s="445"/>
      <c r="P25" s="445"/>
    </row>
    <row r="26" spans="2:16" x14ac:dyDescent="0.2">
      <c r="B26" s="447">
        <v>1</v>
      </c>
      <c r="C26" s="954"/>
      <c r="D26" s="929"/>
      <c r="E26" s="929"/>
      <c r="F26" s="929"/>
      <c r="G26" s="929"/>
      <c r="H26" s="930"/>
      <c r="I26" s="457"/>
      <c r="J26" s="448">
        <f>IFERROR(SMALL(K26:P26,1),0)</f>
        <v>0</v>
      </c>
      <c r="K26" s="458"/>
      <c r="L26" s="458"/>
      <c r="M26" s="458"/>
      <c r="N26" s="458"/>
      <c r="O26" s="458"/>
      <c r="P26" s="458"/>
    </row>
    <row r="27" spans="2:16" x14ac:dyDescent="0.2">
      <c r="B27" s="447">
        <v>2</v>
      </c>
      <c r="C27" s="954"/>
      <c r="D27" s="929"/>
      <c r="E27" s="929"/>
      <c r="F27" s="929"/>
      <c r="G27" s="929"/>
      <c r="H27" s="930"/>
      <c r="I27" s="457"/>
      <c r="J27" s="448">
        <f t="shared" ref="J27:J35" si="1">IFERROR(SMALL(K27:P27,1),0)</f>
        <v>0</v>
      </c>
      <c r="K27" s="458"/>
      <c r="L27" s="458"/>
      <c r="M27" s="458"/>
      <c r="N27" s="458"/>
      <c r="O27" s="458"/>
      <c r="P27" s="458"/>
    </row>
    <row r="28" spans="2:16" x14ac:dyDescent="0.2">
      <c r="B28" s="447">
        <v>3</v>
      </c>
      <c r="C28" s="954"/>
      <c r="D28" s="929"/>
      <c r="E28" s="929"/>
      <c r="F28" s="929"/>
      <c r="G28" s="929"/>
      <c r="H28" s="930"/>
      <c r="I28" s="457"/>
      <c r="J28" s="448">
        <f t="shared" si="1"/>
        <v>0</v>
      </c>
      <c r="K28" s="458"/>
      <c r="L28" s="458"/>
      <c r="M28" s="458"/>
      <c r="N28" s="458"/>
      <c r="O28" s="458"/>
      <c r="P28" s="458"/>
    </row>
    <row r="29" spans="2:16" x14ac:dyDescent="0.2">
      <c r="B29" s="447">
        <v>4</v>
      </c>
      <c r="C29" s="954"/>
      <c r="D29" s="929"/>
      <c r="E29" s="929"/>
      <c r="F29" s="929"/>
      <c r="G29" s="929"/>
      <c r="H29" s="930"/>
      <c r="I29" s="457"/>
      <c r="J29" s="448">
        <f t="shared" si="1"/>
        <v>0</v>
      </c>
      <c r="K29" s="458"/>
      <c r="L29" s="458"/>
      <c r="M29" s="458"/>
      <c r="N29" s="458"/>
      <c r="O29" s="458"/>
      <c r="P29" s="458"/>
    </row>
    <row r="30" spans="2:16" x14ac:dyDescent="0.2">
      <c r="B30" s="447">
        <v>5</v>
      </c>
      <c r="C30" s="929"/>
      <c r="D30" s="929"/>
      <c r="E30" s="929"/>
      <c r="F30" s="929"/>
      <c r="G30" s="929"/>
      <c r="H30" s="930"/>
      <c r="I30" s="457"/>
      <c r="J30" s="448">
        <f t="shared" si="1"/>
        <v>0</v>
      </c>
      <c r="K30" s="458"/>
      <c r="L30" s="458"/>
      <c r="M30" s="458"/>
      <c r="N30" s="458"/>
      <c r="O30" s="458"/>
      <c r="P30" s="458"/>
    </row>
    <row r="31" spans="2:16" x14ac:dyDescent="0.2">
      <c r="B31" s="447">
        <v>6</v>
      </c>
      <c r="C31" s="929"/>
      <c r="D31" s="929"/>
      <c r="E31" s="929"/>
      <c r="F31" s="929"/>
      <c r="G31" s="929"/>
      <c r="H31" s="930"/>
      <c r="I31" s="457"/>
      <c r="J31" s="448">
        <f t="shared" si="1"/>
        <v>0</v>
      </c>
      <c r="K31" s="458"/>
      <c r="L31" s="458"/>
      <c r="M31" s="458"/>
      <c r="N31" s="458"/>
      <c r="O31" s="458"/>
      <c r="P31" s="458"/>
    </row>
    <row r="32" spans="2:16" x14ac:dyDescent="0.2">
      <c r="B32" s="447">
        <v>7</v>
      </c>
      <c r="C32" s="929"/>
      <c r="D32" s="929"/>
      <c r="E32" s="929"/>
      <c r="F32" s="929"/>
      <c r="G32" s="929"/>
      <c r="H32" s="930"/>
      <c r="I32" s="457"/>
      <c r="J32" s="448">
        <f t="shared" si="1"/>
        <v>0</v>
      </c>
      <c r="K32" s="458"/>
      <c r="L32" s="458"/>
      <c r="M32" s="458"/>
      <c r="N32" s="458"/>
      <c r="O32" s="458"/>
      <c r="P32" s="458"/>
    </row>
    <row r="33" spans="2:16" x14ac:dyDescent="0.2">
      <c r="B33" s="447">
        <v>8</v>
      </c>
      <c r="C33" s="929"/>
      <c r="D33" s="929"/>
      <c r="E33" s="929"/>
      <c r="F33" s="929"/>
      <c r="G33" s="929"/>
      <c r="H33" s="930"/>
      <c r="I33" s="457"/>
      <c r="J33" s="448">
        <f t="shared" si="1"/>
        <v>0</v>
      </c>
      <c r="K33" s="458"/>
      <c r="L33" s="458"/>
      <c r="M33" s="458"/>
      <c r="N33" s="458"/>
      <c r="O33" s="458"/>
      <c r="P33" s="458"/>
    </row>
    <row r="34" spans="2:16" x14ac:dyDescent="0.2">
      <c r="B34" s="447">
        <v>9</v>
      </c>
      <c r="C34" s="929"/>
      <c r="D34" s="929"/>
      <c r="E34" s="929"/>
      <c r="F34" s="929"/>
      <c r="G34" s="929"/>
      <c r="H34" s="930"/>
      <c r="I34" s="457"/>
      <c r="J34" s="448">
        <f t="shared" si="1"/>
        <v>0</v>
      </c>
      <c r="K34" s="458"/>
      <c r="L34" s="458"/>
      <c r="M34" s="458"/>
      <c r="N34" s="458"/>
      <c r="O34" s="458"/>
      <c r="P34" s="458"/>
    </row>
    <row r="35" spans="2:16" x14ac:dyDescent="0.2">
      <c r="B35" s="460">
        <v>10</v>
      </c>
      <c r="C35" s="952"/>
      <c r="D35" s="952"/>
      <c r="E35" s="952"/>
      <c r="F35" s="952"/>
      <c r="G35" s="952"/>
      <c r="H35" s="953"/>
      <c r="I35" s="461"/>
      <c r="J35" s="448">
        <f t="shared" si="1"/>
        <v>0</v>
      </c>
      <c r="K35" s="462"/>
      <c r="L35" s="462"/>
      <c r="M35" s="462"/>
      <c r="N35" s="462"/>
      <c r="O35" s="462"/>
      <c r="P35" s="462"/>
    </row>
    <row r="36" spans="2:16" ht="15" x14ac:dyDescent="0.2">
      <c r="B36" s="459"/>
      <c r="C36" s="917" t="s">
        <v>926</v>
      </c>
      <c r="D36" s="917"/>
      <c r="E36" s="917"/>
      <c r="F36" s="917"/>
      <c r="G36" s="917"/>
      <c r="H36" s="917"/>
      <c r="I36" s="917"/>
      <c r="J36" s="917"/>
      <c r="K36" s="464" t="s">
        <v>915</v>
      </c>
      <c r="L36" s="464" t="s">
        <v>924</v>
      </c>
      <c r="M36" s="464" t="s">
        <v>925</v>
      </c>
      <c r="N36" s="464" t="s">
        <v>941</v>
      </c>
      <c r="O36" s="464" t="s">
        <v>942</v>
      </c>
      <c r="P36" s="464" t="s">
        <v>943</v>
      </c>
    </row>
    <row r="37" spans="2:16" ht="15" x14ac:dyDescent="0.2">
      <c r="B37" s="918" t="s">
        <v>916</v>
      </c>
      <c r="C37" s="919"/>
      <c r="D37" s="919"/>
      <c r="E37" s="919"/>
      <c r="F37" s="919"/>
      <c r="G37" s="919"/>
      <c r="H37" s="919"/>
      <c r="I37" s="919"/>
      <c r="J37" s="920"/>
      <c r="K37" s="478"/>
      <c r="L37" s="478"/>
      <c r="M37" s="478"/>
      <c r="N37" s="478"/>
      <c r="O37" s="478"/>
      <c r="P37" s="478"/>
    </row>
    <row r="38" spans="2:16" ht="15" x14ac:dyDescent="0.2">
      <c r="B38" s="918" t="s">
        <v>917</v>
      </c>
      <c r="C38" s="919"/>
      <c r="D38" s="919"/>
      <c r="E38" s="919"/>
      <c r="F38" s="919"/>
      <c r="G38" s="919"/>
      <c r="H38" s="919"/>
      <c r="I38" s="919"/>
      <c r="J38" s="920"/>
      <c r="K38" s="479"/>
      <c r="L38" s="479"/>
      <c r="M38" s="479"/>
      <c r="N38" s="479"/>
      <c r="O38" s="479"/>
      <c r="P38" s="479"/>
    </row>
    <row r="39" spans="2:16" ht="15" x14ac:dyDescent="0.2">
      <c r="B39" s="918" t="s">
        <v>918</v>
      </c>
      <c r="C39" s="919"/>
      <c r="D39" s="919"/>
      <c r="E39" s="919"/>
      <c r="F39" s="919"/>
      <c r="G39" s="919"/>
      <c r="H39" s="919"/>
      <c r="I39" s="919"/>
      <c r="J39" s="920"/>
      <c r="K39" s="480"/>
      <c r="L39" s="480"/>
      <c r="M39" s="480"/>
      <c r="N39" s="480"/>
      <c r="O39" s="480"/>
      <c r="P39" s="480"/>
    </row>
    <row r="40" spans="2:16" ht="15" x14ac:dyDescent="0.2">
      <c r="B40" s="918" t="s">
        <v>919</v>
      </c>
      <c r="C40" s="919"/>
      <c r="D40" s="919"/>
      <c r="E40" s="919"/>
      <c r="F40" s="919"/>
      <c r="G40" s="919"/>
      <c r="H40" s="919"/>
      <c r="I40" s="919"/>
      <c r="J40" s="920"/>
      <c r="K40" s="480"/>
      <c r="L40" s="480"/>
      <c r="M40" s="480"/>
      <c r="N40" s="480"/>
      <c r="O40" s="480"/>
      <c r="P40" s="480"/>
    </row>
    <row r="41" spans="2:16" ht="15" x14ac:dyDescent="0.2">
      <c r="B41" s="918" t="s">
        <v>920</v>
      </c>
      <c r="C41" s="919"/>
      <c r="D41" s="919"/>
      <c r="E41" s="919"/>
      <c r="F41" s="919"/>
      <c r="G41" s="919"/>
      <c r="H41" s="919"/>
      <c r="I41" s="919"/>
      <c r="J41" s="920"/>
      <c r="K41" s="478"/>
      <c r="L41" s="478"/>
      <c r="M41" s="478"/>
      <c r="N41" s="478"/>
      <c r="O41" s="478"/>
      <c r="P41" s="478"/>
    </row>
    <row r="42" spans="2:16" ht="15" x14ac:dyDescent="0.2">
      <c r="B42" s="918" t="s">
        <v>921</v>
      </c>
      <c r="C42" s="919"/>
      <c r="D42" s="919"/>
      <c r="E42" s="919"/>
      <c r="F42" s="919"/>
      <c r="G42" s="919"/>
      <c r="H42" s="919"/>
      <c r="I42" s="919"/>
      <c r="J42" s="920"/>
      <c r="K42" s="481"/>
      <c r="L42" s="481"/>
      <c r="M42" s="481"/>
      <c r="N42" s="481"/>
      <c r="O42" s="481"/>
      <c r="P42" s="481"/>
    </row>
    <row r="43" spans="2:16" ht="15" x14ac:dyDescent="0.2">
      <c r="B43" s="918" t="s">
        <v>922</v>
      </c>
      <c r="C43" s="919"/>
      <c r="D43" s="919"/>
      <c r="E43" s="919"/>
      <c r="F43" s="919"/>
      <c r="G43" s="919"/>
      <c r="H43" s="919"/>
      <c r="I43" s="919"/>
      <c r="J43" s="920"/>
      <c r="K43" s="482"/>
      <c r="L43" s="482"/>
      <c r="M43" s="482"/>
      <c r="N43" s="482"/>
      <c r="O43" s="482"/>
      <c r="P43" s="482"/>
    </row>
    <row r="44" spans="2:16" ht="15" customHeight="1" x14ac:dyDescent="0.2">
      <c r="B44" s="931" t="s">
        <v>923</v>
      </c>
      <c r="C44" s="932"/>
      <c r="D44" s="932"/>
      <c r="E44" s="932"/>
      <c r="F44" s="932"/>
      <c r="G44" s="932"/>
      <c r="H44" s="932"/>
      <c r="I44" s="932"/>
      <c r="J44" s="933"/>
      <c r="K44" s="1008" t="s">
        <v>913</v>
      </c>
      <c r="L44" s="1009"/>
      <c r="M44" s="1010"/>
      <c r="N44" s="1008" t="s">
        <v>913</v>
      </c>
      <c r="O44" s="1009"/>
      <c r="P44" s="1010"/>
    </row>
  </sheetData>
  <sheetProtection password="C9A4" sheet="1" objects="1" scenarios="1"/>
  <mergeCells count="47">
    <mergeCell ref="B18:J18"/>
    <mergeCell ref="C7:H7"/>
    <mergeCell ref="B19:J19"/>
    <mergeCell ref="B20:J20"/>
    <mergeCell ref="B21:J21"/>
    <mergeCell ref="C8:H8"/>
    <mergeCell ref="C9:H9"/>
    <mergeCell ref="C10:H10"/>
    <mergeCell ref="C11:H11"/>
    <mergeCell ref="B17:J17"/>
    <mergeCell ref="B2:J2"/>
    <mergeCell ref="B3:J3"/>
    <mergeCell ref="B4:H4"/>
    <mergeCell ref="C5:H5"/>
    <mergeCell ref="C6:H6"/>
    <mergeCell ref="C35:H35"/>
    <mergeCell ref="B24:J24"/>
    <mergeCell ref="C28:H28"/>
    <mergeCell ref="C29:H29"/>
    <mergeCell ref="C12:H12"/>
    <mergeCell ref="B23:J23"/>
    <mergeCell ref="C13:H13"/>
    <mergeCell ref="C32:H32"/>
    <mergeCell ref="C26:H26"/>
    <mergeCell ref="C27:H27"/>
    <mergeCell ref="C30:H30"/>
    <mergeCell ref="C31:H31"/>
    <mergeCell ref="C14:H14"/>
    <mergeCell ref="C15:J15"/>
    <mergeCell ref="B16:J16"/>
    <mergeCell ref="B22:J22"/>
    <mergeCell ref="N23:P23"/>
    <mergeCell ref="N44:P44"/>
    <mergeCell ref="B43:J43"/>
    <mergeCell ref="B44:J44"/>
    <mergeCell ref="K44:M44"/>
    <mergeCell ref="B37:J37"/>
    <mergeCell ref="B38:J38"/>
    <mergeCell ref="B39:J39"/>
    <mergeCell ref="B40:J40"/>
    <mergeCell ref="B41:J41"/>
    <mergeCell ref="B42:J42"/>
    <mergeCell ref="K23:M23"/>
    <mergeCell ref="C36:J36"/>
    <mergeCell ref="C33:H33"/>
    <mergeCell ref="C34:H34"/>
    <mergeCell ref="B25:H25"/>
  </mergeCells>
  <conditionalFormatting sqref="K5:P14">
    <cfRule type="cellIs" dxfId="108" priority="2" operator="lessThan">
      <formula>0</formula>
    </cfRule>
  </conditionalFormatting>
  <conditionalFormatting sqref="K26:P35">
    <cfRule type="cellIs" dxfId="107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2B3-C438-4B81-9506-1F69D10E643E}">
  <sheetPr codeName="Planilha9">
    <tabColor rgb="FFFFFF00"/>
  </sheetPr>
  <dimension ref="B2:W40"/>
  <sheetViews>
    <sheetView zoomScale="90" zoomScaleNormal="90" workbookViewId="0">
      <selection activeCell="M21" sqref="M21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13.5703125" style="453" bestFit="1" customWidth="1"/>
    <col min="11" max="12" width="15.5703125" style="453" customWidth="1"/>
    <col min="13" max="14" width="14.5703125" style="453" customWidth="1"/>
    <col min="15" max="16384" width="9.140625" style="453"/>
  </cols>
  <sheetData>
    <row r="2" spans="2:23" ht="22.5" customHeight="1" x14ac:dyDescent="0.2">
      <c r="B2" s="880" t="s">
        <v>949</v>
      </c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</row>
    <row r="3" spans="2:23" ht="15" customHeight="1" x14ac:dyDescent="0.2">
      <c r="B3" s="921" t="s">
        <v>937</v>
      </c>
      <c r="C3" s="922"/>
      <c r="D3" s="922"/>
      <c r="E3" s="922"/>
      <c r="F3" s="922"/>
      <c r="G3" s="922"/>
      <c r="H3" s="922"/>
      <c r="I3" s="922"/>
      <c r="J3" s="922"/>
      <c r="K3" s="951"/>
      <c r="L3" s="921" t="s">
        <v>213</v>
      </c>
      <c r="M3" s="922"/>
      <c r="N3" s="951"/>
      <c r="Q3" s="854" t="s">
        <v>883</v>
      </c>
      <c r="R3" s="854"/>
      <c r="S3" s="854"/>
      <c r="T3" s="854"/>
      <c r="U3" s="854"/>
      <c r="V3" s="84" t="s">
        <v>143</v>
      </c>
      <c r="W3" s="84" t="s">
        <v>144</v>
      </c>
    </row>
    <row r="4" spans="2:23" ht="15" x14ac:dyDescent="0.25">
      <c r="B4" s="923" t="s">
        <v>912</v>
      </c>
      <c r="C4" s="924"/>
      <c r="D4" s="924"/>
      <c r="E4" s="924"/>
      <c r="F4" s="924"/>
      <c r="G4" s="924"/>
      <c r="H4" s="925"/>
      <c r="I4" s="444" t="s">
        <v>16</v>
      </c>
      <c r="J4" s="444" t="s">
        <v>238</v>
      </c>
      <c r="K4" s="446" t="s">
        <v>0</v>
      </c>
      <c r="L4" s="444" t="s">
        <v>795</v>
      </c>
      <c r="M4" s="445" t="s">
        <v>239</v>
      </c>
      <c r="N4" s="445" t="s">
        <v>240</v>
      </c>
      <c r="Q4" s="1011" t="s">
        <v>878</v>
      </c>
      <c r="R4" s="1011"/>
      <c r="S4" s="1011"/>
      <c r="T4" s="1011"/>
      <c r="U4" s="1011"/>
      <c r="V4" s="77">
        <f>'Custo Contábil'!E30</f>
        <v>0.03</v>
      </c>
      <c r="W4" s="78">
        <f>'Custo Contábil'!F30</f>
        <v>0</v>
      </c>
    </row>
    <row r="5" spans="2:23" x14ac:dyDescent="0.2">
      <c r="B5" s="447">
        <v>1</v>
      </c>
      <c r="C5" s="945" t="str">
        <f>IF(ISBLANK('Treinamento (ORÇ)'!C5:H5)," ",'Treinamento (ORÇ)'!C5:H5)</f>
        <v xml:space="preserve"> </v>
      </c>
      <c r="D5" s="946"/>
      <c r="E5" s="946"/>
      <c r="F5" s="946"/>
      <c r="G5" s="946"/>
      <c r="H5" s="947"/>
      <c r="I5" s="634">
        <f>'Treinamento (ORÇ)'!I5</f>
        <v>0</v>
      </c>
      <c r="J5" s="448">
        <f>'Treinamento (ORÇ)'!J5</f>
        <v>0</v>
      </c>
      <c r="K5" s="449">
        <f t="shared" ref="K5:K14" si="0">I5*J5</f>
        <v>0</v>
      </c>
      <c r="L5" s="448">
        <f t="shared" ref="L5:L14" si="1">K5-M5-N5</f>
        <v>0</v>
      </c>
      <c r="M5" s="458"/>
      <c r="N5" s="458"/>
    </row>
    <row r="6" spans="2:23" x14ac:dyDescent="0.2">
      <c r="B6" s="447">
        <v>2</v>
      </c>
      <c r="C6" s="945" t="str">
        <f>IF(ISBLANK('Treinamento (ORÇ)'!C6:H6)," ",'Treinamento (ORÇ)'!C6:H6)</f>
        <v xml:space="preserve"> </v>
      </c>
      <c r="D6" s="946"/>
      <c r="E6" s="946"/>
      <c r="F6" s="946"/>
      <c r="G6" s="946"/>
      <c r="H6" s="947"/>
      <c r="I6" s="634">
        <f>'Treinamento (ORÇ)'!I6</f>
        <v>0</v>
      </c>
      <c r="J6" s="448">
        <f>'Treinamento (ORÇ)'!J6</f>
        <v>0</v>
      </c>
      <c r="K6" s="449">
        <f t="shared" si="0"/>
        <v>0</v>
      </c>
      <c r="L6" s="448">
        <f t="shared" si="1"/>
        <v>0</v>
      </c>
      <c r="M6" s="458"/>
      <c r="N6" s="458"/>
    </row>
    <row r="7" spans="2:23" x14ac:dyDescent="0.2">
      <c r="B7" s="447">
        <v>3</v>
      </c>
      <c r="C7" s="945" t="str">
        <f>IF(ISBLANK('Treinamento (ORÇ)'!C7:H7)," ",'Treinamento (ORÇ)'!C7:H7)</f>
        <v xml:space="preserve"> </v>
      </c>
      <c r="D7" s="946"/>
      <c r="E7" s="946"/>
      <c r="F7" s="946"/>
      <c r="G7" s="946"/>
      <c r="H7" s="947"/>
      <c r="I7" s="634">
        <f>'Treinamento (ORÇ)'!I7</f>
        <v>0</v>
      </c>
      <c r="J7" s="448">
        <f>'Treinamento (ORÇ)'!J7</f>
        <v>0</v>
      </c>
      <c r="K7" s="449">
        <f t="shared" si="0"/>
        <v>0</v>
      </c>
      <c r="L7" s="448">
        <f t="shared" si="1"/>
        <v>0</v>
      </c>
      <c r="M7" s="458"/>
      <c r="N7" s="458"/>
    </row>
    <row r="8" spans="2:23" x14ac:dyDescent="0.2">
      <c r="B8" s="447">
        <v>4</v>
      </c>
      <c r="C8" s="945" t="str">
        <f>IF(ISBLANK('Treinamento (ORÇ)'!C8:H8)," ",'Treinamento (ORÇ)'!C8:H8)</f>
        <v xml:space="preserve"> </v>
      </c>
      <c r="D8" s="946"/>
      <c r="E8" s="946"/>
      <c r="F8" s="946"/>
      <c r="G8" s="946"/>
      <c r="H8" s="947"/>
      <c r="I8" s="634">
        <f>'Treinamento (ORÇ)'!I8</f>
        <v>0</v>
      </c>
      <c r="J8" s="448">
        <f>'Treinamento (ORÇ)'!J8</f>
        <v>0</v>
      </c>
      <c r="K8" s="449">
        <f t="shared" si="0"/>
        <v>0</v>
      </c>
      <c r="L8" s="448">
        <f t="shared" si="1"/>
        <v>0</v>
      </c>
      <c r="M8" s="662"/>
      <c r="N8" s="662"/>
    </row>
    <row r="9" spans="2:23" x14ac:dyDescent="0.2">
      <c r="B9" s="447">
        <v>5</v>
      </c>
      <c r="C9" s="945" t="str">
        <f>IF(ISBLANK('Treinamento (ORÇ)'!C9:H9)," ",'Treinamento (ORÇ)'!C9:H9)</f>
        <v xml:space="preserve"> </v>
      </c>
      <c r="D9" s="946"/>
      <c r="E9" s="946"/>
      <c r="F9" s="946"/>
      <c r="G9" s="946"/>
      <c r="H9" s="947"/>
      <c r="I9" s="634">
        <f>'Treinamento (ORÇ)'!I9</f>
        <v>0</v>
      </c>
      <c r="J9" s="448">
        <f>'Treinamento (ORÇ)'!J9</f>
        <v>0</v>
      </c>
      <c r="K9" s="449">
        <f t="shared" si="0"/>
        <v>0</v>
      </c>
      <c r="L9" s="448">
        <f t="shared" si="1"/>
        <v>0</v>
      </c>
      <c r="M9" s="458"/>
      <c r="N9" s="458"/>
    </row>
    <row r="10" spans="2:23" x14ac:dyDescent="0.2">
      <c r="B10" s="447">
        <v>6</v>
      </c>
      <c r="C10" s="945" t="str">
        <f>IF(ISBLANK('Treinamento (ORÇ)'!C10:H10)," ",'Treinamento (ORÇ)'!C10:H10)</f>
        <v xml:space="preserve"> </v>
      </c>
      <c r="D10" s="946"/>
      <c r="E10" s="946"/>
      <c r="F10" s="946"/>
      <c r="G10" s="946"/>
      <c r="H10" s="947"/>
      <c r="I10" s="634">
        <f>'Treinamento (ORÇ)'!I10</f>
        <v>0</v>
      </c>
      <c r="J10" s="448">
        <f>'Treinamento (ORÇ)'!J10</f>
        <v>0</v>
      </c>
      <c r="K10" s="449">
        <f t="shared" si="0"/>
        <v>0</v>
      </c>
      <c r="L10" s="448">
        <f t="shared" si="1"/>
        <v>0</v>
      </c>
      <c r="M10" s="458"/>
      <c r="N10" s="458"/>
    </row>
    <row r="11" spans="2:23" x14ac:dyDescent="0.2">
      <c r="B11" s="447">
        <v>7</v>
      </c>
      <c r="C11" s="945" t="str">
        <f>IF(ISBLANK('Treinamento (ORÇ)'!C11:H11)," ",'Treinamento (ORÇ)'!C11:H11)</f>
        <v xml:space="preserve"> </v>
      </c>
      <c r="D11" s="946"/>
      <c r="E11" s="946"/>
      <c r="F11" s="946"/>
      <c r="G11" s="946"/>
      <c r="H11" s="947"/>
      <c r="I11" s="634">
        <f>'Treinamento (ORÇ)'!I11</f>
        <v>0</v>
      </c>
      <c r="J11" s="448">
        <f>'Treinamento (ORÇ)'!J11</f>
        <v>0</v>
      </c>
      <c r="K11" s="449">
        <f t="shared" si="0"/>
        <v>0</v>
      </c>
      <c r="L11" s="448">
        <f t="shared" si="1"/>
        <v>0</v>
      </c>
      <c r="M11" s="458"/>
      <c r="N11" s="458"/>
    </row>
    <row r="12" spans="2:23" x14ac:dyDescent="0.2">
      <c r="B12" s="447">
        <v>8</v>
      </c>
      <c r="C12" s="945" t="str">
        <f>IF(ISBLANK('Treinamento (ORÇ)'!C12:H12)," ",'Treinamento (ORÇ)'!C12:H12)</f>
        <v xml:space="preserve"> </v>
      </c>
      <c r="D12" s="946"/>
      <c r="E12" s="946"/>
      <c r="F12" s="946"/>
      <c r="G12" s="946"/>
      <c r="H12" s="947"/>
      <c r="I12" s="634">
        <f>'Treinamento (ORÇ)'!I12</f>
        <v>0</v>
      </c>
      <c r="J12" s="448">
        <f>'Treinamento (ORÇ)'!J12</f>
        <v>0</v>
      </c>
      <c r="K12" s="449">
        <f t="shared" si="0"/>
        <v>0</v>
      </c>
      <c r="L12" s="448">
        <f t="shared" si="1"/>
        <v>0</v>
      </c>
      <c r="M12" s="458"/>
      <c r="N12" s="458"/>
    </row>
    <row r="13" spans="2:23" x14ac:dyDescent="0.2">
      <c r="B13" s="447">
        <v>9</v>
      </c>
      <c r="C13" s="945" t="str">
        <f>IF(ISBLANK('Treinamento (ORÇ)'!C13:H13)," ",'Treinamento (ORÇ)'!C13:H13)</f>
        <v xml:space="preserve"> </v>
      </c>
      <c r="D13" s="946"/>
      <c r="E13" s="946"/>
      <c r="F13" s="946"/>
      <c r="G13" s="946"/>
      <c r="H13" s="947"/>
      <c r="I13" s="634">
        <f>'Treinamento (ORÇ)'!I13</f>
        <v>0</v>
      </c>
      <c r="J13" s="448">
        <f>'Treinamento (ORÇ)'!J13</f>
        <v>0</v>
      </c>
      <c r="K13" s="449">
        <f t="shared" si="0"/>
        <v>0</v>
      </c>
      <c r="L13" s="448">
        <f t="shared" si="1"/>
        <v>0</v>
      </c>
      <c r="M13" s="458"/>
      <c r="N13" s="458"/>
    </row>
    <row r="14" spans="2:23" x14ac:dyDescent="0.2">
      <c r="B14" s="447">
        <v>10</v>
      </c>
      <c r="C14" s="945" t="str">
        <f>IF(ISBLANK('Treinamento (ORÇ)'!C14:H14)," ",'Treinamento (ORÇ)'!C14:H14)</f>
        <v xml:space="preserve"> </v>
      </c>
      <c r="D14" s="946"/>
      <c r="E14" s="946"/>
      <c r="F14" s="946"/>
      <c r="G14" s="946"/>
      <c r="H14" s="947"/>
      <c r="I14" s="634">
        <f>'Treinamento (ORÇ)'!I14</f>
        <v>0</v>
      </c>
      <c r="J14" s="448">
        <f>'Treinamento (ORÇ)'!J14</f>
        <v>0</v>
      </c>
      <c r="K14" s="449">
        <f t="shared" si="0"/>
        <v>0</v>
      </c>
      <c r="L14" s="448">
        <f t="shared" si="1"/>
        <v>0</v>
      </c>
      <c r="M14" s="458"/>
      <c r="N14" s="458"/>
    </row>
    <row r="15" spans="2:23" ht="15" customHeight="1" x14ac:dyDescent="0.2">
      <c r="B15" s="1012" t="s">
        <v>939</v>
      </c>
      <c r="C15" s="1013"/>
      <c r="D15" s="1013"/>
      <c r="E15" s="1013"/>
      <c r="F15" s="1013"/>
      <c r="G15" s="1013"/>
      <c r="H15" s="1013"/>
      <c r="I15" s="1013"/>
      <c r="J15" s="1014"/>
      <c r="K15" s="494">
        <f>SUM(K5:K14)</f>
        <v>0</v>
      </c>
      <c r="L15" s="494">
        <f>SUM(L5:L14)</f>
        <v>0</v>
      </c>
      <c r="M15" s="494">
        <f>SUM(M5:M14)</f>
        <v>0</v>
      </c>
      <c r="N15" s="494">
        <f>SUM(N5:N14)</f>
        <v>0</v>
      </c>
    </row>
    <row r="16" spans="2:23" ht="15" customHeight="1" x14ac:dyDescent="0.2">
      <c r="B16" s="921" t="s">
        <v>936</v>
      </c>
      <c r="C16" s="922"/>
      <c r="D16" s="922"/>
      <c r="E16" s="922"/>
      <c r="F16" s="922"/>
      <c r="G16" s="922"/>
      <c r="H16" s="922"/>
      <c r="I16" s="922"/>
      <c r="J16" s="922"/>
      <c r="K16" s="951"/>
      <c r="L16" s="921" t="s">
        <v>213</v>
      </c>
      <c r="M16" s="922"/>
      <c r="N16" s="951"/>
    </row>
    <row r="17" spans="2:14" ht="15" x14ac:dyDescent="0.25">
      <c r="B17" s="923" t="s">
        <v>912</v>
      </c>
      <c r="C17" s="924"/>
      <c r="D17" s="924"/>
      <c r="E17" s="924"/>
      <c r="F17" s="924"/>
      <c r="G17" s="924"/>
      <c r="H17" s="925"/>
      <c r="I17" s="444" t="s">
        <v>16</v>
      </c>
      <c r="J17" s="444" t="s">
        <v>238</v>
      </c>
      <c r="K17" s="446" t="s">
        <v>0</v>
      </c>
      <c r="L17" s="444" t="s">
        <v>795</v>
      </c>
      <c r="M17" s="445" t="s">
        <v>239</v>
      </c>
      <c r="N17" s="445" t="s">
        <v>240</v>
      </c>
    </row>
    <row r="18" spans="2:14" x14ac:dyDescent="0.2">
      <c r="B18" s="447">
        <v>1</v>
      </c>
      <c r="C18" s="945" t="str">
        <f>IF(ISBLANK('Treinamento (ORÇ)'!C26:H26)," ",'Treinamento (ORÇ)'!C18:H18)</f>
        <v xml:space="preserve"> </v>
      </c>
      <c r="D18" s="946"/>
      <c r="E18" s="946"/>
      <c r="F18" s="946"/>
      <c r="G18" s="946"/>
      <c r="H18" s="947"/>
      <c r="I18" s="634">
        <f>'Treinamento (ORÇ)'!I26</f>
        <v>0</v>
      </c>
      <c r="J18" s="634">
        <f>'Treinamento (ORÇ)'!J26</f>
        <v>0</v>
      </c>
      <c r="K18" s="449">
        <f t="shared" ref="K18:K27" si="2">I18*J18</f>
        <v>0</v>
      </c>
      <c r="L18" s="448">
        <f t="shared" ref="L18:L27" si="3">K18-M18-N18</f>
        <v>0</v>
      </c>
      <c r="M18" s="458"/>
      <c r="N18" s="458"/>
    </row>
    <row r="19" spans="2:14" x14ac:dyDescent="0.2">
      <c r="B19" s="447">
        <v>2</v>
      </c>
      <c r="C19" s="945" t="str">
        <f>IF(ISBLANK('Treinamento (ORÇ)'!C27:H27)," ",'Treinamento (ORÇ)'!C19:H19)</f>
        <v xml:space="preserve"> </v>
      </c>
      <c r="D19" s="946"/>
      <c r="E19" s="946"/>
      <c r="F19" s="946"/>
      <c r="G19" s="946"/>
      <c r="H19" s="947"/>
      <c r="I19" s="634">
        <f>'Treinamento (ORÇ)'!I27</f>
        <v>0</v>
      </c>
      <c r="J19" s="634">
        <f>'Treinamento (ORÇ)'!J27</f>
        <v>0</v>
      </c>
      <c r="K19" s="449">
        <f t="shared" si="2"/>
        <v>0</v>
      </c>
      <c r="L19" s="448">
        <f t="shared" si="3"/>
        <v>0</v>
      </c>
      <c r="M19" s="458"/>
      <c r="N19" s="458"/>
    </row>
    <row r="20" spans="2:14" x14ac:dyDescent="0.2">
      <c r="B20" s="447">
        <v>3</v>
      </c>
      <c r="C20" s="945" t="str">
        <f>IF(ISBLANK('Treinamento (ORÇ)'!C28:H28)," ",'Treinamento (ORÇ)'!C20:H20)</f>
        <v xml:space="preserve"> </v>
      </c>
      <c r="D20" s="946"/>
      <c r="E20" s="946"/>
      <c r="F20" s="946"/>
      <c r="G20" s="946"/>
      <c r="H20" s="947"/>
      <c r="I20" s="634">
        <f>'Treinamento (ORÇ)'!I28</f>
        <v>0</v>
      </c>
      <c r="J20" s="634">
        <f>'Treinamento (ORÇ)'!J28</f>
        <v>0</v>
      </c>
      <c r="K20" s="449">
        <f t="shared" si="2"/>
        <v>0</v>
      </c>
      <c r="L20" s="448">
        <f t="shared" si="3"/>
        <v>0</v>
      </c>
      <c r="M20" s="458"/>
      <c r="N20" s="458"/>
    </row>
    <row r="21" spans="2:14" x14ac:dyDescent="0.2">
      <c r="B21" s="447">
        <v>4</v>
      </c>
      <c r="C21" s="945" t="str">
        <f>IF(ISBLANK('Treinamento (ORÇ)'!C29:H29)," ",'Treinamento (ORÇ)'!C21:H21)</f>
        <v xml:space="preserve"> </v>
      </c>
      <c r="D21" s="946"/>
      <c r="E21" s="946"/>
      <c r="F21" s="946"/>
      <c r="G21" s="946"/>
      <c r="H21" s="947"/>
      <c r="I21" s="634">
        <f>'Treinamento (ORÇ)'!I29</f>
        <v>0</v>
      </c>
      <c r="J21" s="634">
        <f>'Treinamento (ORÇ)'!J29</f>
        <v>0</v>
      </c>
      <c r="K21" s="449">
        <f t="shared" si="2"/>
        <v>0</v>
      </c>
      <c r="L21" s="448">
        <f t="shared" si="3"/>
        <v>0</v>
      </c>
      <c r="M21" s="458"/>
      <c r="N21" s="458"/>
    </row>
    <row r="22" spans="2:14" x14ac:dyDescent="0.2">
      <c r="B22" s="447">
        <v>5</v>
      </c>
      <c r="C22" s="945" t="str">
        <f>IF(ISBLANK('Treinamento (ORÇ)'!C30:H30)," ",'Treinamento (ORÇ)'!C22:H22)</f>
        <v xml:space="preserve"> </v>
      </c>
      <c r="D22" s="946"/>
      <c r="E22" s="946"/>
      <c r="F22" s="946"/>
      <c r="G22" s="946"/>
      <c r="H22" s="947"/>
      <c r="I22" s="634">
        <f>'Treinamento (ORÇ)'!I30</f>
        <v>0</v>
      </c>
      <c r="J22" s="634">
        <f>'Treinamento (ORÇ)'!J30</f>
        <v>0</v>
      </c>
      <c r="K22" s="449">
        <f t="shared" si="2"/>
        <v>0</v>
      </c>
      <c r="L22" s="448">
        <f t="shared" si="3"/>
        <v>0</v>
      </c>
      <c r="M22" s="458"/>
      <c r="N22" s="458"/>
    </row>
    <row r="23" spans="2:14" x14ac:dyDescent="0.2">
      <c r="B23" s="447">
        <v>6</v>
      </c>
      <c r="C23" s="945" t="str">
        <f>IF(ISBLANK('Treinamento (ORÇ)'!C31:H31)," ",'Treinamento (ORÇ)'!C23:H23)</f>
        <v xml:space="preserve"> </v>
      </c>
      <c r="D23" s="946"/>
      <c r="E23" s="946"/>
      <c r="F23" s="946"/>
      <c r="G23" s="946"/>
      <c r="H23" s="947"/>
      <c r="I23" s="634">
        <f>'Treinamento (ORÇ)'!I31</f>
        <v>0</v>
      </c>
      <c r="J23" s="634">
        <f>'Treinamento (ORÇ)'!J31</f>
        <v>0</v>
      </c>
      <c r="K23" s="449">
        <f t="shared" si="2"/>
        <v>0</v>
      </c>
      <c r="L23" s="448">
        <f t="shared" si="3"/>
        <v>0</v>
      </c>
      <c r="M23" s="458"/>
      <c r="N23" s="458"/>
    </row>
    <row r="24" spans="2:14" x14ac:dyDescent="0.2">
      <c r="B24" s="447">
        <v>7</v>
      </c>
      <c r="C24" s="945" t="str">
        <f>IF(ISBLANK('Treinamento (ORÇ)'!C32:H32)," ",'Treinamento (ORÇ)'!C24:H24)</f>
        <v xml:space="preserve"> </v>
      </c>
      <c r="D24" s="946"/>
      <c r="E24" s="946"/>
      <c r="F24" s="946"/>
      <c r="G24" s="946"/>
      <c r="H24" s="947"/>
      <c r="I24" s="634">
        <f>'Treinamento (ORÇ)'!I32</f>
        <v>0</v>
      </c>
      <c r="J24" s="634">
        <f>'Treinamento (ORÇ)'!J32</f>
        <v>0</v>
      </c>
      <c r="K24" s="449">
        <f t="shared" si="2"/>
        <v>0</v>
      </c>
      <c r="L24" s="448">
        <f t="shared" si="3"/>
        <v>0</v>
      </c>
      <c r="M24" s="458"/>
      <c r="N24" s="458"/>
    </row>
    <row r="25" spans="2:14" x14ac:dyDescent="0.2">
      <c r="B25" s="447">
        <v>8</v>
      </c>
      <c r="C25" s="945" t="str">
        <f>IF(ISBLANK('Treinamento (ORÇ)'!C33:H33)," ",'Treinamento (ORÇ)'!C25:H25)</f>
        <v xml:space="preserve"> </v>
      </c>
      <c r="D25" s="946"/>
      <c r="E25" s="946"/>
      <c r="F25" s="946"/>
      <c r="G25" s="946"/>
      <c r="H25" s="947"/>
      <c r="I25" s="634">
        <f>'Treinamento (ORÇ)'!I33</f>
        <v>0</v>
      </c>
      <c r="J25" s="634">
        <f>'Treinamento (ORÇ)'!J33</f>
        <v>0</v>
      </c>
      <c r="K25" s="449">
        <f t="shared" si="2"/>
        <v>0</v>
      </c>
      <c r="L25" s="448">
        <f t="shared" si="3"/>
        <v>0</v>
      </c>
      <c r="M25" s="458"/>
      <c r="N25" s="458"/>
    </row>
    <row r="26" spans="2:14" x14ac:dyDescent="0.2">
      <c r="B26" s="447">
        <v>9</v>
      </c>
      <c r="C26" s="945" t="str">
        <f>IF(ISBLANK('Treinamento (ORÇ)'!C34:H34)," ",'Treinamento (ORÇ)'!C26:H26)</f>
        <v xml:space="preserve"> </v>
      </c>
      <c r="D26" s="946"/>
      <c r="E26" s="946"/>
      <c r="F26" s="946"/>
      <c r="G26" s="946"/>
      <c r="H26" s="947"/>
      <c r="I26" s="634">
        <f>'Treinamento (ORÇ)'!I34</f>
        <v>0</v>
      </c>
      <c r="J26" s="634">
        <f>'Treinamento (ORÇ)'!J34</f>
        <v>0</v>
      </c>
      <c r="K26" s="449">
        <f t="shared" si="2"/>
        <v>0</v>
      </c>
      <c r="L26" s="448">
        <f t="shared" si="3"/>
        <v>0</v>
      </c>
      <c r="M26" s="458"/>
      <c r="N26" s="458"/>
    </row>
    <row r="27" spans="2:14" x14ac:dyDescent="0.2">
      <c r="B27" s="447">
        <v>10</v>
      </c>
      <c r="C27" s="945" t="str">
        <f>IF(ISBLANK('Treinamento (ORÇ)'!C35:H35)," ",'Treinamento (ORÇ)'!C27:H27)</f>
        <v xml:space="preserve"> </v>
      </c>
      <c r="D27" s="946"/>
      <c r="E27" s="946"/>
      <c r="F27" s="946"/>
      <c r="G27" s="946"/>
      <c r="H27" s="947"/>
      <c r="I27" s="634">
        <f>'Treinamento (ORÇ)'!I35</f>
        <v>0</v>
      </c>
      <c r="J27" s="634">
        <f>'Treinamento (ORÇ)'!J35</f>
        <v>0</v>
      </c>
      <c r="K27" s="449">
        <f t="shared" si="2"/>
        <v>0</v>
      </c>
      <c r="L27" s="448">
        <f t="shared" si="3"/>
        <v>0</v>
      </c>
      <c r="M27" s="458"/>
      <c r="N27" s="458"/>
    </row>
    <row r="28" spans="2:14" ht="15" customHeight="1" x14ac:dyDescent="0.2">
      <c r="B28" s="1012" t="s">
        <v>938</v>
      </c>
      <c r="C28" s="1013"/>
      <c r="D28" s="1013"/>
      <c r="E28" s="1013"/>
      <c r="F28" s="1013"/>
      <c r="G28" s="1013"/>
      <c r="H28" s="1013"/>
      <c r="I28" s="1013"/>
      <c r="J28" s="1014"/>
      <c r="K28" s="494">
        <f>SUM(K18:K27)</f>
        <v>0</v>
      </c>
      <c r="L28" s="494">
        <f>SUM(L18:L27)</f>
        <v>0</v>
      </c>
      <c r="M28" s="494">
        <f>SUM(M18:M27)</f>
        <v>0</v>
      </c>
      <c r="N28" s="494">
        <f>SUM(N18:N27)</f>
        <v>0</v>
      </c>
    </row>
    <row r="29" spans="2:14" ht="15" customHeight="1" x14ac:dyDescent="0.2">
      <c r="B29" s="1015" t="s">
        <v>940</v>
      </c>
      <c r="C29" s="1016"/>
      <c r="D29" s="1016"/>
      <c r="E29" s="1016"/>
      <c r="F29" s="1016"/>
      <c r="G29" s="1016"/>
      <c r="H29" s="1016"/>
      <c r="I29" s="1016"/>
      <c r="J29" s="1017"/>
      <c r="K29" s="495">
        <f>SUM(K28,K15)</f>
        <v>0</v>
      </c>
      <c r="L29" s="495">
        <f>SUM(L28,L15)</f>
        <v>0</v>
      </c>
      <c r="M29" s="495">
        <f>SUM(M28,M15)</f>
        <v>0</v>
      </c>
      <c r="N29" s="495">
        <f>SUM(N28,N15)</f>
        <v>0</v>
      </c>
    </row>
    <row r="30" spans="2:14" ht="15" customHeight="1" x14ac:dyDescent="0.2">
      <c r="B30" s="921" t="s">
        <v>908</v>
      </c>
      <c r="C30" s="922"/>
      <c r="D30" s="922"/>
      <c r="E30" s="922"/>
      <c r="F30" s="922"/>
      <c r="G30" s="922"/>
      <c r="H30" s="922"/>
      <c r="I30" s="922"/>
      <c r="J30" s="922"/>
      <c r="K30" s="951"/>
      <c r="L30" s="921" t="s">
        <v>213</v>
      </c>
      <c r="M30" s="922"/>
      <c r="N30" s="951"/>
    </row>
    <row r="31" spans="2:14" ht="15" customHeight="1" x14ac:dyDescent="0.25">
      <c r="B31" s="948" t="s">
        <v>910</v>
      </c>
      <c r="C31" s="949"/>
      <c r="D31" s="949"/>
      <c r="E31" s="949"/>
      <c r="F31" s="949"/>
      <c r="G31" s="949"/>
      <c r="H31" s="949"/>
      <c r="I31" s="949"/>
      <c r="J31" s="950"/>
      <c r="K31" s="454" t="s">
        <v>0</v>
      </c>
      <c r="L31" s="455" t="s">
        <v>795</v>
      </c>
      <c r="M31" s="456" t="s">
        <v>239</v>
      </c>
      <c r="N31" s="456" t="s">
        <v>240</v>
      </c>
    </row>
    <row r="32" spans="2:14" ht="15" x14ac:dyDescent="0.25">
      <c r="B32" s="450"/>
      <c r="C32" s="940" t="s">
        <v>61</v>
      </c>
      <c r="D32" s="940"/>
      <c r="E32" s="940"/>
      <c r="F32" s="940"/>
      <c r="G32" s="940"/>
      <c r="H32" s="940"/>
      <c r="I32" s="940"/>
      <c r="J32" s="941"/>
      <c r="K32" s="451">
        <f>SUM(L32:N32)</f>
        <v>0</v>
      </c>
      <c r="L32" s="451">
        <f>'Custo Contábil'!$D$37*L$29</f>
        <v>0</v>
      </c>
      <c r="M32" s="451">
        <f>'Custo Contábil'!$D$37*M$29</f>
        <v>0</v>
      </c>
      <c r="N32" s="451">
        <f>'Custo Contábil'!$D$37*N$29</f>
        <v>0</v>
      </c>
    </row>
    <row r="33" spans="2:14" ht="15" x14ac:dyDescent="0.25">
      <c r="B33" s="450"/>
      <c r="C33" s="940" t="s">
        <v>202</v>
      </c>
      <c r="D33" s="940"/>
      <c r="E33" s="940"/>
      <c r="F33" s="940"/>
      <c r="G33" s="940"/>
      <c r="H33" s="940"/>
      <c r="I33" s="940"/>
      <c r="J33" s="941"/>
      <c r="K33" s="451">
        <f t="shared" ref="K33:K39" si="4">SUM(L33:N33)</f>
        <v>0</v>
      </c>
      <c r="L33" s="451">
        <f>'Custo Contábil'!$E$37*L$29</f>
        <v>0</v>
      </c>
      <c r="M33" s="451">
        <f>'Custo Contábil'!$E$37*M$29</f>
        <v>0</v>
      </c>
      <c r="N33" s="451">
        <f>'Custo Contábil'!$E$37*N$29</f>
        <v>0</v>
      </c>
    </row>
    <row r="34" spans="2:14" ht="15" x14ac:dyDescent="0.25">
      <c r="B34" s="450"/>
      <c r="C34" s="940" t="s">
        <v>41</v>
      </c>
      <c r="D34" s="940"/>
      <c r="E34" s="940"/>
      <c r="F34" s="940"/>
      <c r="G34" s="940"/>
      <c r="H34" s="940"/>
      <c r="I34" s="940"/>
      <c r="J34" s="941"/>
      <c r="K34" s="451">
        <f t="shared" si="4"/>
        <v>0</v>
      </c>
      <c r="L34" s="451">
        <f>'Custo Contábil'!$F$37*L$29</f>
        <v>0</v>
      </c>
      <c r="M34" s="451">
        <f>'Custo Contábil'!$F$37*M$29</f>
        <v>0</v>
      </c>
      <c r="N34" s="451">
        <f>'Custo Contábil'!$F$37*N$29</f>
        <v>0</v>
      </c>
    </row>
    <row r="35" spans="2:14" ht="15" x14ac:dyDescent="0.25">
      <c r="B35" s="450"/>
      <c r="C35" s="940" t="s">
        <v>221</v>
      </c>
      <c r="D35" s="940"/>
      <c r="E35" s="940"/>
      <c r="F35" s="940"/>
      <c r="G35" s="940"/>
      <c r="H35" s="940"/>
      <c r="I35" s="940"/>
      <c r="J35" s="941"/>
      <c r="K35" s="451">
        <f t="shared" si="4"/>
        <v>0</v>
      </c>
      <c r="L35" s="451">
        <f>'Custo Contábil'!$G$37*L$29</f>
        <v>0</v>
      </c>
      <c r="M35" s="451">
        <f>'Custo Contábil'!$G$37*M$29</f>
        <v>0</v>
      </c>
      <c r="N35" s="451">
        <f>'Custo Contábil'!$G$37*N$29</f>
        <v>0</v>
      </c>
    </row>
    <row r="36" spans="2:14" ht="15" x14ac:dyDescent="0.25">
      <c r="B36" s="450"/>
      <c r="C36" s="940" t="s">
        <v>204</v>
      </c>
      <c r="D36" s="940"/>
      <c r="E36" s="940"/>
      <c r="F36" s="940"/>
      <c r="G36" s="940"/>
      <c r="H36" s="940"/>
      <c r="I36" s="940"/>
      <c r="J36" s="941"/>
      <c r="K36" s="451">
        <f t="shared" si="4"/>
        <v>0</v>
      </c>
      <c r="L36" s="451">
        <f>'Custo Contábil'!$H$37*L$29</f>
        <v>0</v>
      </c>
      <c r="M36" s="451">
        <f>'Custo Contábil'!$H$37*M$29</f>
        <v>0</v>
      </c>
      <c r="N36" s="451">
        <f>'Custo Contábil'!$H$37*N$29</f>
        <v>0</v>
      </c>
    </row>
    <row r="37" spans="2:14" ht="15" x14ac:dyDescent="0.25">
      <c r="B37" s="450"/>
      <c r="C37" s="940" t="s">
        <v>135</v>
      </c>
      <c r="D37" s="940"/>
      <c r="E37" s="940"/>
      <c r="F37" s="940"/>
      <c r="G37" s="940"/>
      <c r="H37" s="940"/>
      <c r="I37" s="940"/>
      <c r="J37" s="941"/>
      <c r="K37" s="451">
        <f t="shared" si="4"/>
        <v>0</v>
      </c>
      <c r="L37" s="451">
        <f>'Custo Contábil'!$I$37*L$29</f>
        <v>0</v>
      </c>
      <c r="M37" s="451">
        <f>'Custo Contábil'!$I$37*M$29</f>
        <v>0</v>
      </c>
      <c r="N37" s="451">
        <f>'Custo Contábil'!$I$37*N$29</f>
        <v>0</v>
      </c>
    </row>
    <row r="38" spans="2:14" ht="15" x14ac:dyDescent="0.25">
      <c r="B38" s="450"/>
      <c r="C38" s="940" t="s">
        <v>134</v>
      </c>
      <c r="D38" s="940"/>
      <c r="E38" s="940"/>
      <c r="F38" s="940"/>
      <c r="G38" s="940"/>
      <c r="H38" s="940"/>
      <c r="I38" s="940"/>
      <c r="J38" s="941"/>
      <c r="K38" s="451">
        <f t="shared" si="4"/>
        <v>0</v>
      </c>
      <c r="L38" s="451">
        <f>'Custo Contábil'!$J$37*L$29</f>
        <v>0</v>
      </c>
      <c r="M38" s="451">
        <f>'Custo Contábil'!$J$37*M$29</f>
        <v>0</v>
      </c>
      <c r="N38" s="451">
        <f>'Custo Contábil'!$J$37*N$29</f>
        <v>0</v>
      </c>
    </row>
    <row r="39" spans="2:14" ht="15" x14ac:dyDescent="0.25">
      <c r="B39" s="450"/>
      <c r="C39" s="940" t="s">
        <v>993</v>
      </c>
      <c r="D39" s="940"/>
      <c r="E39" s="940"/>
      <c r="F39" s="940"/>
      <c r="G39" s="940"/>
      <c r="H39" s="940"/>
      <c r="I39" s="940"/>
      <c r="J39" s="941"/>
      <c r="K39" s="451">
        <f t="shared" si="4"/>
        <v>0</v>
      </c>
      <c r="L39" s="451">
        <f>'Custo Contábil'!$K$37*L$29</f>
        <v>0</v>
      </c>
      <c r="M39" s="451">
        <f>'Custo Contábil'!$K$37*M$29</f>
        <v>0</v>
      </c>
      <c r="N39" s="451">
        <f>'Custo Contábil'!$K$37*N$29</f>
        <v>0</v>
      </c>
    </row>
    <row r="40" spans="2:14" ht="15" x14ac:dyDescent="0.25">
      <c r="B40" s="937" t="s">
        <v>935</v>
      </c>
      <c r="C40" s="938"/>
      <c r="D40" s="938"/>
      <c r="E40" s="938"/>
      <c r="F40" s="938"/>
      <c r="G40" s="938"/>
      <c r="H40" s="938"/>
      <c r="I40" s="938"/>
      <c r="J40" s="939"/>
      <c r="K40" s="452">
        <f>K15</f>
        <v>0</v>
      </c>
      <c r="L40" s="452">
        <f>L15</f>
        <v>0</v>
      </c>
      <c r="M40" s="452">
        <f>M15</f>
        <v>0</v>
      </c>
      <c r="N40" s="452">
        <f>N15</f>
        <v>0</v>
      </c>
    </row>
  </sheetData>
  <sheetProtection password="C9E8" sheet="1" objects="1" scenarios="1"/>
  <mergeCells count="44">
    <mergeCell ref="B2:N2"/>
    <mergeCell ref="B3:K3"/>
    <mergeCell ref="L3:N3"/>
    <mergeCell ref="B4:H4"/>
    <mergeCell ref="C5:H5"/>
    <mergeCell ref="B30:K30"/>
    <mergeCell ref="L30:N30"/>
    <mergeCell ref="C23:H23"/>
    <mergeCell ref="C24:H24"/>
    <mergeCell ref="C25:H25"/>
    <mergeCell ref="C26:H26"/>
    <mergeCell ref="B29:J29"/>
    <mergeCell ref="C19:H19"/>
    <mergeCell ref="C27:H27"/>
    <mergeCell ref="B28:J28"/>
    <mergeCell ref="C6:H6"/>
    <mergeCell ref="C7:H7"/>
    <mergeCell ref="C13:H13"/>
    <mergeCell ref="C14:H14"/>
    <mergeCell ref="B15:J15"/>
    <mergeCell ref="C20:H20"/>
    <mergeCell ref="C21:H21"/>
    <mergeCell ref="C22:H22"/>
    <mergeCell ref="C8:H8"/>
    <mergeCell ref="C9:H9"/>
    <mergeCell ref="C10:H10"/>
    <mergeCell ref="C11:H11"/>
    <mergeCell ref="C12:H12"/>
    <mergeCell ref="Q3:U3"/>
    <mergeCell ref="Q4:U4"/>
    <mergeCell ref="C38:J38"/>
    <mergeCell ref="B40:J40"/>
    <mergeCell ref="C34:J34"/>
    <mergeCell ref="C35:J35"/>
    <mergeCell ref="C36:J36"/>
    <mergeCell ref="C37:J37"/>
    <mergeCell ref="C39:J39"/>
    <mergeCell ref="C32:J32"/>
    <mergeCell ref="C33:J33"/>
    <mergeCell ref="B31:J31"/>
    <mergeCell ref="B16:K16"/>
    <mergeCell ref="L16:N16"/>
    <mergeCell ref="B17:H17"/>
    <mergeCell ref="C18:H18"/>
  </mergeCells>
  <conditionalFormatting sqref="K5:N29 K32:N40">
    <cfRule type="cellIs" dxfId="106" priority="5" operator="lessThan">
      <formula>0</formula>
    </cfRule>
  </conditionalFormatting>
  <conditionalFormatting sqref="W4">
    <cfRule type="cellIs" dxfId="105" priority="1" stopIfTrue="1" operator="greaterThan">
      <formula>$E4</formula>
    </cfRule>
    <cfRule type="cellIs" dxfId="104" priority="2" stopIfTrue="1" operator="lessThanOrEqual">
      <formula>$E4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EEEBD-362B-45D6-BAE5-FAEE23AFE9FA}">
  <sheetPr codeName="Plan5">
    <tabColor theme="6" tint="-0.249977111117893"/>
  </sheetPr>
  <dimension ref="B2:O20"/>
  <sheetViews>
    <sheetView showGridLines="0" zoomScale="80" zoomScaleNormal="80" workbookViewId="0"/>
  </sheetViews>
  <sheetFormatPr defaultRowHeight="15" customHeight="1" x14ac:dyDescent="0.25"/>
  <cols>
    <col min="1" max="1" width="3.5703125" style="369" customWidth="1"/>
    <col min="2" max="2" width="3.5703125" style="369" bestFit="1" customWidth="1"/>
    <col min="3" max="3" width="20.5703125" style="369" customWidth="1"/>
    <col min="4" max="11" width="16.5703125" style="369" customWidth="1"/>
    <col min="12" max="12" width="10.5703125" style="369" customWidth="1"/>
    <col min="13" max="13" width="7.42578125" style="369" bestFit="1" customWidth="1"/>
    <col min="14" max="14" width="8.42578125" style="369" customWidth="1"/>
    <col min="15" max="15" width="8.5703125" style="369" bestFit="1" customWidth="1"/>
    <col min="16" max="16384" width="9.140625" style="369"/>
  </cols>
  <sheetData>
    <row r="2" spans="2:15" ht="22.5" customHeight="1" x14ac:dyDescent="0.25">
      <c r="B2" s="1018" t="s">
        <v>782</v>
      </c>
      <c r="C2" s="1019"/>
      <c r="D2" s="1019"/>
      <c r="E2" s="1019"/>
      <c r="F2" s="1019"/>
      <c r="G2" s="1019"/>
      <c r="H2" s="1019"/>
      <c r="I2" s="1019"/>
      <c r="J2" s="1019"/>
      <c r="K2" s="1019"/>
      <c r="L2" s="1019"/>
      <c r="M2" s="1019"/>
      <c r="N2" s="1019"/>
      <c r="O2" s="1020"/>
    </row>
    <row r="3" spans="2:15" ht="15" customHeight="1" x14ac:dyDescent="0.25">
      <c r="B3" s="134"/>
      <c r="C3" s="135"/>
      <c r="D3" s="138" t="s">
        <v>61</v>
      </c>
      <c r="E3" s="139" t="s">
        <v>720</v>
      </c>
      <c r="F3" s="140" t="s">
        <v>41</v>
      </c>
      <c r="G3" s="139" t="s">
        <v>62</v>
      </c>
      <c r="H3" s="141" t="s">
        <v>721</v>
      </c>
      <c r="I3" s="139" t="s">
        <v>722</v>
      </c>
      <c r="J3" s="139" t="s">
        <v>134</v>
      </c>
      <c r="K3" s="142" t="s">
        <v>993</v>
      </c>
      <c r="L3" s="143"/>
      <c r="M3" s="1023" t="s">
        <v>780</v>
      </c>
      <c r="N3" s="1023"/>
      <c r="O3" s="144"/>
    </row>
    <row r="4" spans="2:15" ht="17.25" customHeight="1" x14ac:dyDescent="0.25">
      <c r="B4" s="1021" t="s">
        <v>148</v>
      </c>
      <c r="C4" s="523" t="s">
        <v>267</v>
      </c>
      <c r="D4" s="145">
        <f>IlumBenef!G62</f>
        <v>0</v>
      </c>
      <c r="E4" s="145">
        <f>CondAmbBenef!G64</f>
        <v>0</v>
      </c>
      <c r="F4" s="145">
        <f>MotorBenef!G64</f>
        <v>0</v>
      </c>
      <c r="G4" s="145">
        <f>RefrigBenef!G60</f>
        <v>0</v>
      </c>
      <c r="H4" s="145">
        <f>SolarBenef!G42</f>
        <v>0</v>
      </c>
      <c r="I4" s="145">
        <f>HospBenef!G64</f>
        <v>0</v>
      </c>
      <c r="J4" s="145">
        <f>OutrosBenef!G58</f>
        <v>0</v>
      </c>
      <c r="K4" s="145">
        <f>FIBenef!G42</f>
        <v>0</v>
      </c>
      <c r="L4" s="146" t="s">
        <v>717</v>
      </c>
      <c r="M4" s="1028">
        <f>Apoio!AN7+Apoio!AR7</f>
        <v>0</v>
      </c>
      <c r="N4" s="1029"/>
      <c r="O4" s="147" t="s">
        <v>32</v>
      </c>
    </row>
    <row r="5" spans="2:15" ht="17.25" customHeight="1" x14ac:dyDescent="0.25">
      <c r="B5" s="1021"/>
      <c r="C5" s="523" t="s">
        <v>269</v>
      </c>
      <c r="D5" s="145">
        <f>IlumBenef!G63</f>
        <v>0</v>
      </c>
      <c r="E5" s="145">
        <f>CondAmbBenef!G65</f>
        <v>0</v>
      </c>
      <c r="F5" s="145">
        <f>MotorBenef!G65</f>
        <v>0</v>
      </c>
      <c r="G5" s="145">
        <f>RefrigBenef!G61</f>
        <v>0</v>
      </c>
      <c r="H5" s="145">
        <f>SolarBenef!G43</f>
        <v>0</v>
      </c>
      <c r="I5" s="145">
        <f>HospBenef!G65</f>
        <v>0</v>
      </c>
      <c r="J5" s="145">
        <f>OutrosBenef!G59</f>
        <v>0</v>
      </c>
      <c r="K5" s="145">
        <f>FIBenef!G43</f>
        <v>0</v>
      </c>
      <c r="L5" s="146" t="s">
        <v>717</v>
      </c>
      <c r="M5" s="1028">
        <f>Apoio!AO7+Apoio!AS7</f>
        <v>0</v>
      </c>
      <c r="N5" s="1029"/>
      <c r="O5" s="147" t="s">
        <v>32</v>
      </c>
    </row>
    <row r="6" spans="2:15" ht="17.25" customHeight="1" x14ac:dyDescent="0.25">
      <c r="B6" s="1022"/>
      <c r="C6" s="524" t="s">
        <v>270</v>
      </c>
      <c r="D6" s="145">
        <f>IlumBenef!G61</f>
        <v>0</v>
      </c>
      <c r="E6" s="145">
        <f>CondAmbBenef!G63</f>
        <v>0</v>
      </c>
      <c r="F6" s="145">
        <f>MotorBenef!G63</f>
        <v>0</v>
      </c>
      <c r="G6" s="145">
        <f>RefrigBenef!G59</f>
        <v>0</v>
      </c>
      <c r="H6" s="145">
        <f>SolarBenef!G41</f>
        <v>0</v>
      </c>
      <c r="I6" s="145">
        <f>HospBenef!G63</f>
        <v>0</v>
      </c>
      <c r="J6" s="145">
        <f>OutrosBenef!G57</f>
        <v>0</v>
      </c>
      <c r="K6" s="145">
        <f>FIBenef!G41</f>
        <v>0</v>
      </c>
      <c r="L6" s="146" t="s">
        <v>717</v>
      </c>
      <c r="M6" s="1023" t="s">
        <v>773</v>
      </c>
      <c r="N6" s="1023"/>
      <c r="O6" s="144"/>
    </row>
    <row r="7" spans="2:15" ht="17.25" customHeight="1" x14ac:dyDescent="0.25">
      <c r="B7" s="1039" t="s">
        <v>716</v>
      </c>
      <c r="C7" s="525" t="s">
        <v>267</v>
      </c>
      <c r="D7" s="145">
        <f>IlumBenef!G65</f>
        <v>0</v>
      </c>
      <c r="E7" s="145">
        <f>CondAmbBenef!G67</f>
        <v>0</v>
      </c>
      <c r="F7" s="145">
        <f>MotorBenef!G67</f>
        <v>0</v>
      </c>
      <c r="G7" s="145">
        <f>RefrigBenef!G63</f>
        <v>0</v>
      </c>
      <c r="H7" s="145">
        <f>SolarBenef!G45</f>
        <v>0</v>
      </c>
      <c r="I7" s="145">
        <f>HospBenef!G67</f>
        <v>0</v>
      </c>
      <c r="J7" s="145">
        <f>OutrosBenef!G61</f>
        <v>0</v>
      </c>
      <c r="K7" s="145">
        <f>FIBenef!G45</f>
        <v>0</v>
      </c>
      <c r="L7" s="146" t="s">
        <v>711</v>
      </c>
      <c r="M7" s="1028">
        <f>Apoio!AP7</f>
        <v>0</v>
      </c>
      <c r="N7" s="1029"/>
      <c r="O7" s="147" t="s">
        <v>218</v>
      </c>
    </row>
    <row r="8" spans="2:15" ht="17.25" customHeight="1" x14ac:dyDescent="0.25">
      <c r="B8" s="1021"/>
      <c r="C8" s="523" t="s">
        <v>269</v>
      </c>
      <c r="D8" s="145">
        <f>IlumBenef!G66</f>
        <v>0</v>
      </c>
      <c r="E8" s="145">
        <f>CondAmbBenef!G68</f>
        <v>0</v>
      </c>
      <c r="F8" s="145">
        <f>MotorBenef!G68</f>
        <v>0</v>
      </c>
      <c r="G8" s="145">
        <f>RefrigBenef!G64</f>
        <v>0</v>
      </c>
      <c r="H8" s="145">
        <f>SolarBenef!G46</f>
        <v>0</v>
      </c>
      <c r="I8" s="145">
        <f>HospBenef!G68</f>
        <v>0</v>
      </c>
      <c r="J8" s="145">
        <f>OutrosBenef!G62</f>
        <v>0</v>
      </c>
      <c r="K8" s="145">
        <f>FIBenef!G46</f>
        <v>0</v>
      </c>
      <c r="L8" s="146" t="s">
        <v>711</v>
      </c>
      <c r="M8" s="1028">
        <f>Apoio!AQ7</f>
        <v>0</v>
      </c>
      <c r="N8" s="1029"/>
      <c r="O8" s="147" t="s">
        <v>218</v>
      </c>
    </row>
    <row r="9" spans="2:15" ht="17.25" customHeight="1" x14ac:dyDescent="0.25">
      <c r="B9" s="1021"/>
      <c r="C9" s="523" t="s">
        <v>270</v>
      </c>
      <c r="D9" s="145">
        <f>IlumBenef!G64</f>
        <v>0</v>
      </c>
      <c r="E9" s="145">
        <f>CondAmbBenef!G66</f>
        <v>0</v>
      </c>
      <c r="F9" s="145">
        <f>MotorBenef!G66</f>
        <v>0</v>
      </c>
      <c r="G9" s="145">
        <f>RefrigBenef!G62</f>
        <v>0</v>
      </c>
      <c r="H9" s="145">
        <f>SolarBenef!G44</f>
        <v>0</v>
      </c>
      <c r="I9" s="145">
        <f>HospBenef!G66</f>
        <v>0</v>
      </c>
      <c r="J9" s="145">
        <f>OutrosBenef!G60</f>
        <v>0</v>
      </c>
      <c r="K9" s="145">
        <f>FIBenef!G44</f>
        <v>0</v>
      </c>
      <c r="L9" s="143"/>
      <c r="M9" s="1030" t="s">
        <v>783</v>
      </c>
      <c r="N9" s="1030"/>
      <c r="O9" s="154"/>
    </row>
    <row r="10" spans="2:15" ht="8.25" customHeight="1" x14ac:dyDescent="0.25">
      <c r="B10" s="288"/>
      <c r="C10" s="522"/>
      <c r="D10" s="289"/>
      <c r="E10" s="148"/>
      <c r="F10" s="148"/>
      <c r="G10" s="148"/>
      <c r="H10" s="148"/>
      <c r="I10" s="148"/>
      <c r="J10" s="148"/>
      <c r="K10" s="148"/>
      <c r="L10" s="143"/>
      <c r="M10" s="1031"/>
      <c r="N10" s="1031"/>
      <c r="O10" s="154"/>
    </row>
    <row r="11" spans="2:15" ht="15" customHeight="1" x14ac:dyDescent="0.25">
      <c r="B11" s="136"/>
      <c r="C11" s="523" t="s">
        <v>271</v>
      </c>
      <c r="D11" s="149">
        <f t="shared" ref="D11:K11" si="0">(D4*$M$4)+(D5*$M$5)+(D7*$M$7)+(D8*$M$8)</f>
        <v>0</v>
      </c>
      <c r="E11" s="149">
        <f t="shared" si="0"/>
        <v>0</v>
      </c>
      <c r="F11" s="149">
        <f t="shared" si="0"/>
        <v>0</v>
      </c>
      <c r="G11" s="149">
        <f t="shared" si="0"/>
        <v>0</v>
      </c>
      <c r="H11" s="149">
        <f t="shared" si="0"/>
        <v>0</v>
      </c>
      <c r="I11" s="149">
        <f t="shared" si="0"/>
        <v>0</v>
      </c>
      <c r="J11" s="149">
        <f t="shared" si="0"/>
        <v>0</v>
      </c>
      <c r="K11" s="149">
        <f t="shared" si="0"/>
        <v>0</v>
      </c>
      <c r="L11" s="146"/>
      <c r="M11" s="1037">
        <f>SUM(D11:K11)</f>
        <v>0</v>
      </c>
      <c r="N11" s="1037"/>
      <c r="O11" s="144"/>
    </row>
    <row r="12" spans="2:15" ht="15" customHeight="1" x14ac:dyDescent="0.25">
      <c r="B12" s="136"/>
      <c r="C12" s="523" t="s">
        <v>272</v>
      </c>
      <c r="D12" s="150">
        <f>IlumCusto!V112</f>
        <v>0</v>
      </c>
      <c r="E12" s="150">
        <f>CondAmbCusto!V52</f>
        <v>0</v>
      </c>
      <c r="F12" s="150">
        <f>MotorCusto!V112</f>
        <v>0</v>
      </c>
      <c r="G12" s="150">
        <f>RefrigCusto!V52</f>
        <v>0</v>
      </c>
      <c r="H12" s="150">
        <f>SolarCusto!V52</f>
        <v>0</v>
      </c>
      <c r="I12" s="150">
        <f>HospCusto!V52</f>
        <v>0</v>
      </c>
      <c r="J12" s="150">
        <f>OutrosCusto!V52</f>
        <v>0</v>
      </c>
      <c r="K12" s="150">
        <f>FICusto!V52</f>
        <v>0</v>
      </c>
      <c r="L12" s="146" t="s">
        <v>273</v>
      </c>
      <c r="M12" s="1038">
        <f>IFERROR(SUM(D13:K13)/SUM(D6:K6),0)</f>
        <v>0</v>
      </c>
      <c r="N12" s="1038"/>
      <c r="O12" s="147" t="s">
        <v>273</v>
      </c>
    </row>
    <row r="13" spans="2:15" ht="15" customHeight="1" x14ac:dyDescent="0.25">
      <c r="B13" s="136"/>
      <c r="C13" s="137"/>
      <c r="D13" s="287">
        <f t="shared" ref="D13:K13" si="1">D12*D6</f>
        <v>0</v>
      </c>
      <c r="E13" s="287">
        <f t="shared" si="1"/>
        <v>0</v>
      </c>
      <c r="F13" s="287">
        <f t="shared" si="1"/>
        <v>0</v>
      </c>
      <c r="G13" s="287">
        <f t="shared" si="1"/>
        <v>0</v>
      </c>
      <c r="H13" s="287">
        <f t="shared" si="1"/>
        <v>0</v>
      </c>
      <c r="I13" s="287">
        <f t="shared" si="1"/>
        <v>0</v>
      </c>
      <c r="J13" s="287">
        <f t="shared" si="1"/>
        <v>0</v>
      </c>
      <c r="K13" s="287">
        <f t="shared" si="1"/>
        <v>0</v>
      </c>
      <c r="L13" s="143"/>
      <c r="M13" s="142"/>
      <c r="N13" s="142"/>
      <c r="O13" s="144"/>
    </row>
    <row r="14" spans="2:15" ht="15" customHeight="1" x14ac:dyDescent="0.25">
      <c r="B14" s="1032" t="s">
        <v>781</v>
      </c>
      <c r="C14" s="1033"/>
      <c r="D14" s="1033"/>
      <c r="E14" s="1033"/>
      <c r="F14" s="1033"/>
      <c r="G14" s="1033"/>
      <c r="H14" s="1033"/>
      <c r="I14" s="1033"/>
      <c r="J14" s="1033"/>
      <c r="K14" s="1033"/>
      <c r="L14" s="1033"/>
      <c r="M14" s="1033"/>
      <c r="N14" s="1033"/>
      <c r="O14" s="1034"/>
    </row>
    <row r="15" spans="2:15" ht="15" customHeight="1" x14ac:dyDescent="0.25">
      <c r="B15" s="151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2"/>
      <c r="O15" s="154"/>
    </row>
    <row r="16" spans="2:15" ht="15" customHeight="1" x14ac:dyDescent="0.25">
      <c r="B16" s="1024" t="s">
        <v>274</v>
      </c>
      <c r="C16" s="1025"/>
      <c r="D16" s="152">
        <f>Apoio!J38</f>
        <v>0</v>
      </c>
      <c r="E16" s="137"/>
      <c r="F16" s="1035" t="s">
        <v>275</v>
      </c>
      <c r="G16" s="1036"/>
      <c r="H16" s="153">
        <f>IFERROR(SUM(D13:K13)/SUM(D6:K6),0)</f>
        <v>0</v>
      </c>
      <c r="I16" s="148" t="s">
        <v>273</v>
      </c>
      <c r="J16" s="1026" t="s">
        <v>691</v>
      </c>
      <c r="K16" s="1027"/>
      <c r="L16" s="370">
        <v>0.06</v>
      </c>
      <c r="M16" s="137" t="s">
        <v>889</v>
      </c>
      <c r="N16" s="142"/>
      <c r="O16" s="154"/>
    </row>
    <row r="17" spans="2:15" ht="15" customHeight="1" x14ac:dyDescent="0.25">
      <c r="B17" s="136"/>
      <c r="C17" s="522" t="s">
        <v>276</v>
      </c>
      <c r="D17" s="149">
        <f>'Custo Contábil'!F20-SUM('Custo Contábil'!F6)</f>
        <v>5128.2051282051279</v>
      </c>
      <c r="E17" s="137"/>
      <c r="F17" s="1035" t="s">
        <v>277</v>
      </c>
      <c r="G17" s="1036"/>
      <c r="H17" s="155">
        <f>IFERROR(ROUNDUP(D18/H19,0),0)</f>
        <v>0</v>
      </c>
      <c r="I17" s="143" t="s">
        <v>278</v>
      </c>
      <c r="J17" s="143"/>
      <c r="K17" s="522" t="s">
        <v>723</v>
      </c>
      <c r="L17" s="370">
        <v>0</v>
      </c>
      <c r="M17" s="137" t="s">
        <v>279</v>
      </c>
      <c r="N17" s="142"/>
      <c r="O17" s="154"/>
    </row>
    <row r="18" spans="2:15" ht="15" customHeight="1" x14ac:dyDescent="0.25">
      <c r="B18" s="136"/>
      <c r="C18" s="522" t="s">
        <v>280</v>
      </c>
      <c r="D18" s="149">
        <f>ContrDesemp!D17*D16</f>
        <v>0</v>
      </c>
      <c r="E18" s="137"/>
      <c r="F18" s="1035" t="s">
        <v>281</v>
      </c>
      <c r="G18" s="1036"/>
      <c r="H18" s="155">
        <f>ROUNDUP($H$16*12,0)</f>
        <v>0</v>
      </c>
      <c r="I18" s="148" t="s">
        <v>278</v>
      </c>
      <c r="J18" s="148"/>
      <c r="K18" s="143"/>
      <c r="L18" s="148"/>
      <c r="M18" s="156"/>
      <c r="N18" s="143"/>
      <c r="O18" s="157"/>
    </row>
    <row r="19" spans="2:15" ht="15" customHeight="1" x14ac:dyDescent="0.25">
      <c r="B19" s="151"/>
      <c r="C19" s="302" t="s">
        <v>882</v>
      </c>
      <c r="D19" s="149">
        <f>IFERROR(D18/H17,0)</f>
        <v>0</v>
      </c>
      <c r="E19" s="137"/>
      <c r="F19" s="1035" t="s">
        <v>271</v>
      </c>
      <c r="G19" s="1036"/>
      <c r="H19" s="149">
        <f>SUM($D$11:$K$11)</f>
        <v>0</v>
      </c>
      <c r="I19" s="302"/>
      <c r="J19" s="302"/>
      <c r="K19" s="143"/>
      <c r="L19" s="143"/>
      <c r="M19" s="143"/>
      <c r="N19" s="143"/>
      <c r="O19" s="157"/>
    </row>
    <row r="20" spans="2:15" ht="15" customHeight="1" x14ac:dyDescent="0.25">
      <c r="B20" s="158"/>
      <c r="C20" s="159"/>
      <c r="D20" s="159"/>
      <c r="E20" s="159"/>
      <c r="F20" s="160"/>
      <c r="G20" s="160"/>
      <c r="H20" s="160"/>
      <c r="I20" s="160"/>
      <c r="J20" s="160"/>
      <c r="K20" s="160"/>
      <c r="L20" s="161"/>
      <c r="M20" s="162"/>
      <c r="N20" s="160"/>
      <c r="O20" s="163"/>
    </row>
  </sheetData>
  <sheetProtection sheet="1" objects="1" scenarios="1"/>
  <mergeCells count="19">
    <mergeCell ref="F19:G19"/>
    <mergeCell ref="M11:N11"/>
    <mergeCell ref="M12:N12"/>
    <mergeCell ref="B7:B9"/>
    <mergeCell ref="M7:N7"/>
    <mergeCell ref="M8:N8"/>
    <mergeCell ref="F16:G16"/>
    <mergeCell ref="F17:G17"/>
    <mergeCell ref="F18:G18"/>
    <mergeCell ref="B2:O2"/>
    <mergeCell ref="B4:B6"/>
    <mergeCell ref="M6:N6"/>
    <mergeCell ref="B16:C16"/>
    <mergeCell ref="J16:K16"/>
    <mergeCell ref="M3:N3"/>
    <mergeCell ref="M4:N4"/>
    <mergeCell ref="M5:N5"/>
    <mergeCell ref="M9:N10"/>
    <mergeCell ref="B14:O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D70AA-46AE-4E58-BE4A-0487C40272EA}">
  <sheetPr codeName="Planilha10">
    <tabColor theme="9"/>
  </sheetPr>
  <dimension ref="B2:P161"/>
  <sheetViews>
    <sheetView showGridLines="0" zoomScale="78" zoomScaleNormal="100" workbookViewId="0">
      <pane ySplit="4" topLeftCell="A5" activePane="bottomLeft" state="frozen"/>
      <selection activeCell="H20" sqref="H20"/>
      <selection pane="bottomLeft" activeCell="K136" sqref="K136:L138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1.5703125" style="369" customWidth="1"/>
    <col min="11" max="16" width="28.5703125" style="369" customWidth="1"/>
    <col min="17" max="16384" width="9.140625" style="369"/>
  </cols>
  <sheetData>
    <row r="2" spans="2:16" ht="22.5" customHeight="1" x14ac:dyDescent="0.25">
      <c r="B2" s="974" t="s">
        <v>948</v>
      </c>
      <c r="C2" s="975"/>
      <c r="D2" s="975"/>
      <c r="E2" s="975"/>
      <c r="F2" s="975"/>
      <c r="G2" s="975"/>
      <c r="H2" s="975"/>
      <c r="I2" s="975"/>
      <c r="J2" s="975"/>
      <c r="K2" s="469"/>
      <c r="L2" s="469"/>
      <c r="M2" s="470"/>
      <c r="N2" s="469"/>
      <c r="O2" s="469"/>
      <c r="P2" s="470"/>
    </row>
    <row r="3" spans="2:16" ht="15" hidden="1" customHeight="1" x14ac:dyDescent="0.25">
      <c r="B3" s="988" t="s">
        <v>798</v>
      </c>
      <c r="C3" s="989"/>
      <c r="D3" s="989"/>
      <c r="E3" s="989"/>
      <c r="F3" s="989"/>
      <c r="G3" s="989"/>
      <c r="H3" s="989"/>
      <c r="I3" s="989"/>
      <c r="J3" s="990"/>
      <c r="K3" s="988" t="s">
        <v>944</v>
      </c>
      <c r="L3" s="989"/>
      <c r="M3" s="989"/>
      <c r="N3" s="989"/>
      <c r="O3" s="989"/>
      <c r="P3" s="990"/>
    </row>
    <row r="4" spans="2:16" ht="15" customHeight="1" x14ac:dyDescent="0.25">
      <c r="B4" s="991"/>
      <c r="C4" s="992"/>
      <c r="D4" s="992"/>
      <c r="E4" s="992"/>
      <c r="F4" s="992"/>
      <c r="G4" s="992"/>
      <c r="H4" s="992"/>
      <c r="I4" s="992"/>
      <c r="J4" s="993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48" t="s">
        <v>692</v>
      </c>
      <c r="C5" s="1049"/>
      <c r="D5" s="1049"/>
      <c r="E5" s="1049"/>
      <c r="F5" s="1049"/>
      <c r="G5" s="1049"/>
      <c r="H5" s="1049"/>
      <c r="I5" s="1049"/>
      <c r="J5" s="1049"/>
      <c r="K5" s="214"/>
      <c r="L5" s="214"/>
      <c r="M5" s="497"/>
      <c r="N5" s="214"/>
      <c r="O5" s="214"/>
      <c r="P5" s="497"/>
    </row>
    <row r="6" spans="2:16" x14ac:dyDescent="0.25">
      <c r="B6" s="1050" t="s">
        <v>282</v>
      </c>
      <c r="C6" s="1051"/>
      <c r="D6" s="1051"/>
      <c r="E6" s="1051"/>
      <c r="F6" s="1051"/>
      <c r="G6" s="1051"/>
      <c r="H6" s="1051"/>
      <c r="I6" s="1051"/>
      <c r="J6" s="1052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61" t="s">
        <v>283</v>
      </c>
      <c r="C7" s="1061"/>
      <c r="D7" s="1061"/>
      <c r="E7" s="1062"/>
      <c r="F7" s="1062"/>
      <c r="G7" s="1062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53"/>
      <c r="D8" s="1054"/>
      <c r="E8" s="1054"/>
      <c r="F8" s="1054"/>
      <c r="G8" s="1054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53"/>
      <c r="D9" s="1054"/>
      <c r="E9" s="1054"/>
      <c r="F9" s="1054"/>
      <c r="G9" s="1054"/>
      <c r="H9" s="168"/>
      <c r="I9" s="317"/>
      <c r="J9" s="489">
        <f t="shared" ref="J9:J72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53"/>
      <c r="D10" s="1054"/>
      <c r="E10" s="1054"/>
      <c r="F10" s="1054"/>
      <c r="G10" s="1054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53"/>
      <c r="D11" s="1054"/>
      <c r="E11" s="1054"/>
      <c r="F11" s="1054"/>
      <c r="G11" s="1054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53"/>
      <c r="D12" s="1054"/>
      <c r="E12" s="1054"/>
      <c r="F12" s="1054"/>
      <c r="G12" s="1054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53"/>
      <c r="D13" s="1054"/>
      <c r="E13" s="1054"/>
      <c r="F13" s="1054"/>
      <c r="G13" s="1054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53"/>
      <c r="D14" s="1054"/>
      <c r="E14" s="1054"/>
      <c r="F14" s="1054"/>
      <c r="G14" s="1054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53"/>
      <c r="D15" s="1054"/>
      <c r="E15" s="1054"/>
      <c r="F15" s="1054"/>
      <c r="G15" s="1054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53"/>
      <c r="D16" s="1054"/>
      <c r="E16" s="1054"/>
      <c r="F16" s="1054"/>
      <c r="G16" s="1054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53"/>
      <c r="D17" s="1054"/>
      <c r="E17" s="1054"/>
      <c r="F17" s="1054"/>
      <c r="G17" s="1054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53"/>
      <c r="D18" s="1054"/>
      <c r="E18" s="1054"/>
      <c r="F18" s="1054"/>
      <c r="G18" s="1054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53"/>
      <c r="D19" s="1054"/>
      <c r="E19" s="1054"/>
      <c r="F19" s="1054"/>
      <c r="G19" s="1054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53"/>
      <c r="D20" s="1054"/>
      <c r="E20" s="1054"/>
      <c r="F20" s="1054"/>
      <c r="G20" s="1054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53"/>
      <c r="D21" s="1054"/>
      <c r="E21" s="1054"/>
      <c r="F21" s="1054"/>
      <c r="G21" s="1054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53"/>
      <c r="D22" s="1054"/>
      <c r="E22" s="1054"/>
      <c r="F22" s="1054"/>
      <c r="G22" s="1054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53"/>
      <c r="D23" s="1054"/>
      <c r="E23" s="1054"/>
      <c r="F23" s="1054"/>
      <c r="G23" s="1054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53"/>
      <c r="D24" s="1054"/>
      <c r="E24" s="1054"/>
      <c r="F24" s="1054"/>
      <c r="G24" s="1054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53"/>
      <c r="D25" s="1054"/>
      <c r="E25" s="1054"/>
      <c r="F25" s="1054"/>
      <c r="G25" s="1054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53"/>
      <c r="D26" s="1054"/>
      <c r="E26" s="1054"/>
      <c r="F26" s="1054"/>
      <c r="G26" s="1054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53"/>
      <c r="D27" s="1054"/>
      <c r="E27" s="1054"/>
      <c r="F27" s="1054"/>
      <c r="G27" s="1054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53"/>
      <c r="D28" s="1054"/>
      <c r="E28" s="1054"/>
      <c r="F28" s="1054"/>
      <c r="G28" s="1054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53"/>
      <c r="D29" s="1054"/>
      <c r="E29" s="1054"/>
      <c r="F29" s="1054"/>
      <c r="G29" s="1054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53"/>
      <c r="D30" s="1054"/>
      <c r="E30" s="1054"/>
      <c r="F30" s="1054"/>
      <c r="G30" s="1054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53"/>
      <c r="D31" s="1054"/>
      <c r="E31" s="1054"/>
      <c r="F31" s="1054"/>
      <c r="G31" s="1054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53"/>
      <c r="D32" s="1054"/>
      <c r="E32" s="1054"/>
      <c r="F32" s="1054"/>
      <c r="G32" s="1054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53"/>
      <c r="D33" s="1054"/>
      <c r="E33" s="1054"/>
      <c r="F33" s="1054"/>
      <c r="G33" s="1054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53"/>
      <c r="D34" s="1054"/>
      <c r="E34" s="1054"/>
      <c r="F34" s="1054"/>
      <c r="G34" s="1054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53"/>
      <c r="D35" s="1054"/>
      <c r="E35" s="1054"/>
      <c r="F35" s="1054"/>
      <c r="G35" s="1054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53"/>
      <c r="D36" s="1054"/>
      <c r="E36" s="1054"/>
      <c r="F36" s="1054"/>
      <c r="G36" s="1054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53"/>
      <c r="D37" s="1054"/>
      <c r="E37" s="1054"/>
      <c r="F37" s="1054"/>
      <c r="G37" s="1054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53"/>
      <c r="D38" s="1054"/>
      <c r="E38" s="1054"/>
      <c r="F38" s="1054"/>
      <c r="G38" s="1054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53"/>
      <c r="D39" s="1054"/>
      <c r="E39" s="1054"/>
      <c r="F39" s="1054"/>
      <c r="G39" s="1054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53"/>
      <c r="D40" s="1054"/>
      <c r="E40" s="1054"/>
      <c r="F40" s="1054"/>
      <c r="G40" s="1054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53"/>
      <c r="D41" s="1054"/>
      <c r="E41" s="1054"/>
      <c r="F41" s="1054"/>
      <c r="G41" s="1054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53"/>
      <c r="D42" s="1054"/>
      <c r="E42" s="1054"/>
      <c r="F42" s="1054"/>
      <c r="G42" s="1054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53"/>
      <c r="D43" s="1054"/>
      <c r="E43" s="1054"/>
      <c r="F43" s="1054"/>
      <c r="G43" s="1054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53"/>
      <c r="D44" s="1054"/>
      <c r="E44" s="1054"/>
      <c r="F44" s="1054"/>
      <c r="G44" s="1054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53"/>
      <c r="D45" s="1054"/>
      <c r="E45" s="1054"/>
      <c r="F45" s="1054"/>
      <c r="G45" s="1054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53"/>
      <c r="D46" s="1054"/>
      <c r="E46" s="1054"/>
      <c r="F46" s="1054"/>
      <c r="G46" s="1054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53"/>
      <c r="D47" s="1054"/>
      <c r="E47" s="1054"/>
      <c r="F47" s="1054"/>
      <c r="G47" s="1054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ht="15" customHeight="1" outlineLevel="1" x14ac:dyDescent="0.25">
      <c r="B48" s="165">
        <v>41</v>
      </c>
      <c r="C48" s="1053"/>
      <c r="D48" s="1054"/>
      <c r="E48" s="1054"/>
      <c r="F48" s="1054"/>
      <c r="G48" s="1054"/>
      <c r="H48" s="168"/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ht="15" customHeight="1" outlineLevel="1" x14ac:dyDescent="0.25">
      <c r="B49" s="167">
        <v>42</v>
      </c>
      <c r="C49" s="1053"/>
      <c r="D49" s="1054"/>
      <c r="E49" s="1054"/>
      <c r="F49" s="1054"/>
      <c r="G49" s="1054"/>
      <c r="H49" s="168"/>
      <c r="I49" s="317"/>
      <c r="J49" s="489">
        <f t="shared" si="0"/>
        <v>0</v>
      </c>
      <c r="K49" s="322"/>
      <c r="L49" s="322"/>
      <c r="M49" s="322"/>
      <c r="N49" s="322"/>
      <c r="O49" s="322"/>
      <c r="P49" s="322"/>
    </row>
    <row r="50" spans="2:16" ht="15" customHeight="1" outlineLevel="1" x14ac:dyDescent="0.25">
      <c r="B50" s="165">
        <v>43</v>
      </c>
      <c r="C50" s="1053"/>
      <c r="D50" s="1054"/>
      <c r="E50" s="1054"/>
      <c r="F50" s="1054"/>
      <c r="G50" s="1054"/>
      <c r="H50" s="168"/>
      <c r="I50" s="317"/>
      <c r="J50" s="489">
        <f t="shared" si="0"/>
        <v>0</v>
      </c>
      <c r="K50" s="322"/>
      <c r="L50" s="322"/>
      <c r="M50" s="322"/>
      <c r="N50" s="322"/>
      <c r="O50" s="322"/>
      <c r="P50" s="322"/>
    </row>
    <row r="51" spans="2:16" ht="15" customHeight="1" outlineLevel="1" x14ac:dyDescent="0.25">
      <c r="B51" s="167">
        <v>44</v>
      </c>
      <c r="C51" s="1053"/>
      <c r="D51" s="1054"/>
      <c r="E51" s="1054"/>
      <c r="F51" s="1054"/>
      <c r="G51" s="1054"/>
      <c r="H51" s="168"/>
      <c r="I51" s="317"/>
      <c r="J51" s="489">
        <f t="shared" si="0"/>
        <v>0</v>
      </c>
      <c r="K51" s="322"/>
      <c r="L51" s="322"/>
      <c r="M51" s="322"/>
      <c r="N51" s="322"/>
      <c r="O51" s="322"/>
      <c r="P51" s="322"/>
    </row>
    <row r="52" spans="2:16" ht="15" customHeight="1" outlineLevel="1" x14ac:dyDescent="0.25">
      <c r="B52" s="165">
        <v>45</v>
      </c>
      <c r="C52" s="1053"/>
      <c r="D52" s="1054"/>
      <c r="E52" s="1054"/>
      <c r="F52" s="1054"/>
      <c r="G52" s="1054"/>
      <c r="H52" s="168"/>
      <c r="I52" s="317"/>
      <c r="J52" s="489">
        <f t="shared" si="0"/>
        <v>0</v>
      </c>
      <c r="K52" s="322"/>
      <c r="L52" s="322"/>
      <c r="M52" s="322"/>
      <c r="N52" s="322"/>
      <c r="O52" s="322"/>
      <c r="P52" s="322"/>
    </row>
    <row r="53" spans="2:16" ht="15" customHeight="1" outlineLevel="1" x14ac:dyDescent="0.25">
      <c r="B53" s="167">
        <v>46</v>
      </c>
      <c r="C53" s="1053"/>
      <c r="D53" s="1054"/>
      <c r="E53" s="1054"/>
      <c r="F53" s="1054"/>
      <c r="G53" s="1054"/>
      <c r="H53" s="168"/>
      <c r="I53" s="317"/>
      <c r="J53" s="489">
        <f t="shared" si="0"/>
        <v>0</v>
      </c>
      <c r="K53" s="322"/>
      <c r="L53" s="322"/>
      <c r="M53" s="322"/>
      <c r="N53" s="322"/>
      <c r="O53" s="322"/>
      <c r="P53" s="322"/>
    </row>
    <row r="54" spans="2:16" ht="15" customHeight="1" outlineLevel="1" x14ac:dyDescent="0.25">
      <c r="B54" s="165">
        <v>47</v>
      </c>
      <c r="C54" s="1053"/>
      <c r="D54" s="1054"/>
      <c r="E54" s="1054"/>
      <c r="F54" s="1054"/>
      <c r="G54" s="1054"/>
      <c r="H54" s="168"/>
      <c r="I54" s="317"/>
      <c r="J54" s="489">
        <f t="shared" si="0"/>
        <v>0</v>
      </c>
      <c r="K54" s="322"/>
      <c r="L54" s="322"/>
      <c r="M54" s="322"/>
      <c r="N54" s="322"/>
      <c r="O54" s="322"/>
      <c r="P54" s="322"/>
    </row>
    <row r="55" spans="2:16" ht="15" customHeight="1" outlineLevel="1" x14ac:dyDescent="0.25">
      <c r="B55" s="167">
        <v>48</v>
      </c>
      <c r="C55" s="1053"/>
      <c r="D55" s="1054"/>
      <c r="E55" s="1054"/>
      <c r="F55" s="1054"/>
      <c r="G55" s="1054"/>
      <c r="H55" s="168"/>
      <c r="I55" s="317"/>
      <c r="J55" s="489">
        <f t="shared" si="0"/>
        <v>0</v>
      </c>
      <c r="K55" s="322"/>
      <c r="L55" s="322"/>
      <c r="M55" s="322"/>
      <c r="N55" s="322"/>
      <c r="O55" s="322"/>
      <c r="P55" s="322"/>
    </row>
    <row r="56" spans="2:16" ht="15" customHeight="1" outlineLevel="1" x14ac:dyDescent="0.25">
      <c r="B56" s="165">
        <v>49</v>
      </c>
      <c r="C56" s="1053"/>
      <c r="D56" s="1054"/>
      <c r="E56" s="1054"/>
      <c r="F56" s="1054"/>
      <c r="G56" s="1054"/>
      <c r="H56" s="168"/>
      <c r="I56" s="317"/>
      <c r="J56" s="489">
        <f t="shared" si="0"/>
        <v>0</v>
      </c>
      <c r="K56" s="322"/>
      <c r="L56" s="322"/>
      <c r="M56" s="322"/>
      <c r="N56" s="322"/>
      <c r="O56" s="322"/>
      <c r="P56" s="322"/>
    </row>
    <row r="57" spans="2:16" ht="15" customHeight="1" outlineLevel="1" x14ac:dyDescent="0.25">
      <c r="B57" s="167">
        <v>50</v>
      </c>
      <c r="C57" s="1053"/>
      <c r="D57" s="1054"/>
      <c r="E57" s="1054"/>
      <c r="F57" s="1054"/>
      <c r="G57" s="1054"/>
      <c r="H57" s="321"/>
      <c r="I57" s="317"/>
      <c r="J57" s="489">
        <f t="shared" si="0"/>
        <v>0</v>
      </c>
      <c r="K57" s="322"/>
      <c r="L57" s="322"/>
      <c r="M57" s="322"/>
      <c r="N57" s="322"/>
      <c r="O57" s="322"/>
      <c r="P57" s="322"/>
    </row>
    <row r="58" spans="2:16" ht="15" customHeight="1" outlineLevel="1" x14ac:dyDescent="0.25">
      <c r="B58" s="165">
        <v>51</v>
      </c>
      <c r="C58" s="1053"/>
      <c r="D58" s="1054"/>
      <c r="E58" s="1054"/>
      <c r="F58" s="1054"/>
      <c r="G58" s="1054"/>
      <c r="H58" s="168"/>
      <c r="I58" s="317"/>
      <c r="J58" s="489">
        <f t="shared" si="0"/>
        <v>0</v>
      </c>
      <c r="K58" s="322"/>
      <c r="L58" s="322"/>
      <c r="M58" s="322"/>
      <c r="N58" s="322"/>
      <c r="O58" s="322"/>
      <c r="P58" s="322"/>
    </row>
    <row r="59" spans="2:16" ht="15" customHeight="1" outlineLevel="1" x14ac:dyDescent="0.25">
      <c r="B59" s="167">
        <v>52</v>
      </c>
      <c r="C59" s="1053"/>
      <c r="D59" s="1054"/>
      <c r="E59" s="1054"/>
      <c r="F59" s="1054"/>
      <c r="G59" s="1054"/>
      <c r="H59" s="168"/>
      <c r="I59" s="317"/>
      <c r="J59" s="489">
        <f t="shared" si="0"/>
        <v>0</v>
      </c>
      <c r="K59" s="322"/>
      <c r="L59" s="322"/>
      <c r="M59" s="322"/>
      <c r="N59" s="322"/>
      <c r="O59" s="322"/>
      <c r="P59" s="322"/>
    </row>
    <row r="60" spans="2:16" ht="15" customHeight="1" outlineLevel="1" x14ac:dyDescent="0.25">
      <c r="B60" s="165">
        <v>53</v>
      </c>
      <c r="C60" s="1053"/>
      <c r="D60" s="1054"/>
      <c r="E60" s="1054"/>
      <c r="F60" s="1054"/>
      <c r="G60" s="1054"/>
      <c r="H60" s="321"/>
      <c r="I60" s="317"/>
      <c r="J60" s="489">
        <f t="shared" si="0"/>
        <v>0</v>
      </c>
      <c r="K60" s="322"/>
      <c r="L60" s="322"/>
      <c r="M60" s="322"/>
      <c r="N60" s="322"/>
      <c r="O60" s="322"/>
      <c r="P60" s="322"/>
    </row>
    <row r="61" spans="2:16" ht="15" customHeight="1" outlineLevel="1" x14ac:dyDescent="0.25">
      <c r="B61" s="167">
        <v>54</v>
      </c>
      <c r="C61" s="1053"/>
      <c r="D61" s="1054"/>
      <c r="E61" s="1054"/>
      <c r="F61" s="1054"/>
      <c r="G61" s="1054"/>
      <c r="H61" s="168"/>
      <c r="I61" s="317"/>
      <c r="J61" s="489">
        <f t="shared" si="0"/>
        <v>0</v>
      </c>
      <c r="K61" s="322"/>
      <c r="L61" s="322"/>
      <c r="M61" s="322"/>
      <c r="N61" s="322"/>
      <c r="O61" s="322"/>
      <c r="P61" s="322"/>
    </row>
    <row r="62" spans="2:16" ht="15" customHeight="1" outlineLevel="1" x14ac:dyDescent="0.25">
      <c r="B62" s="165">
        <v>55</v>
      </c>
      <c r="C62" s="1053"/>
      <c r="D62" s="1054"/>
      <c r="E62" s="1054"/>
      <c r="F62" s="1054"/>
      <c r="G62" s="1054"/>
      <c r="H62" s="168"/>
      <c r="I62" s="317"/>
      <c r="J62" s="489">
        <f t="shared" si="0"/>
        <v>0</v>
      </c>
      <c r="K62" s="322"/>
      <c r="L62" s="322"/>
      <c r="M62" s="322"/>
      <c r="N62" s="322"/>
      <c r="O62" s="322"/>
      <c r="P62" s="322"/>
    </row>
    <row r="63" spans="2:16" ht="15" customHeight="1" outlineLevel="1" x14ac:dyDescent="0.25">
      <c r="B63" s="167">
        <v>56</v>
      </c>
      <c r="C63" s="1053"/>
      <c r="D63" s="1054"/>
      <c r="E63" s="1054"/>
      <c r="F63" s="1054"/>
      <c r="G63" s="1054"/>
      <c r="H63" s="168"/>
      <c r="I63" s="317"/>
      <c r="J63" s="489">
        <f t="shared" si="0"/>
        <v>0</v>
      </c>
      <c r="K63" s="322"/>
      <c r="L63" s="322"/>
      <c r="M63" s="322"/>
      <c r="N63" s="322"/>
      <c r="O63" s="322"/>
      <c r="P63" s="322"/>
    </row>
    <row r="64" spans="2:16" ht="15" customHeight="1" outlineLevel="1" x14ac:dyDescent="0.25">
      <c r="B64" s="165">
        <v>57</v>
      </c>
      <c r="C64" s="1053"/>
      <c r="D64" s="1054"/>
      <c r="E64" s="1054"/>
      <c r="F64" s="1054"/>
      <c r="G64" s="1054"/>
      <c r="H64" s="168"/>
      <c r="I64" s="317"/>
      <c r="J64" s="489">
        <f t="shared" si="0"/>
        <v>0</v>
      </c>
      <c r="K64" s="322"/>
      <c r="L64" s="322"/>
      <c r="M64" s="322"/>
      <c r="N64" s="322"/>
      <c r="O64" s="322"/>
      <c r="P64" s="322"/>
    </row>
    <row r="65" spans="2:16" ht="15" customHeight="1" outlineLevel="1" x14ac:dyDescent="0.25">
      <c r="B65" s="167">
        <v>58</v>
      </c>
      <c r="C65" s="1053"/>
      <c r="D65" s="1054"/>
      <c r="E65" s="1054"/>
      <c r="F65" s="1054"/>
      <c r="G65" s="1054"/>
      <c r="H65" s="168"/>
      <c r="I65" s="317"/>
      <c r="J65" s="489">
        <f t="shared" si="0"/>
        <v>0</v>
      </c>
      <c r="K65" s="322"/>
      <c r="L65" s="322"/>
      <c r="M65" s="322"/>
      <c r="N65" s="322"/>
      <c r="O65" s="322"/>
      <c r="P65" s="322"/>
    </row>
    <row r="66" spans="2:16" ht="15" customHeight="1" outlineLevel="1" x14ac:dyDescent="0.25">
      <c r="B66" s="165">
        <v>59</v>
      </c>
      <c r="C66" s="1053"/>
      <c r="D66" s="1054"/>
      <c r="E66" s="1054"/>
      <c r="F66" s="1054"/>
      <c r="G66" s="1054"/>
      <c r="H66" s="168"/>
      <c r="I66" s="317"/>
      <c r="J66" s="489">
        <f t="shared" si="0"/>
        <v>0</v>
      </c>
      <c r="K66" s="322"/>
      <c r="L66" s="322"/>
      <c r="M66" s="322"/>
      <c r="N66" s="322"/>
      <c r="O66" s="322"/>
      <c r="P66" s="322"/>
    </row>
    <row r="67" spans="2:16" ht="15" customHeight="1" outlineLevel="1" x14ac:dyDescent="0.25">
      <c r="B67" s="167">
        <v>60</v>
      </c>
      <c r="C67" s="1053"/>
      <c r="D67" s="1054"/>
      <c r="E67" s="1054"/>
      <c r="F67" s="1054"/>
      <c r="G67" s="1054"/>
      <c r="H67" s="168"/>
      <c r="I67" s="317"/>
      <c r="J67" s="489">
        <f t="shared" si="0"/>
        <v>0</v>
      </c>
      <c r="K67" s="322"/>
      <c r="L67" s="322"/>
      <c r="M67" s="322"/>
      <c r="N67" s="322"/>
      <c r="O67" s="322"/>
      <c r="P67" s="322"/>
    </row>
    <row r="68" spans="2:16" ht="15" customHeight="1" outlineLevel="1" x14ac:dyDescent="0.25">
      <c r="B68" s="165">
        <v>61</v>
      </c>
      <c r="C68" s="1053"/>
      <c r="D68" s="1054"/>
      <c r="E68" s="1054"/>
      <c r="F68" s="1054"/>
      <c r="G68" s="1054"/>
      <c r="H68" s="168"/>
      <c r="I68" s="317"/>
      <c r="J68" s="489">
        <f t="shared" si="0"/>
        <v>0</v>
      </c>
      <c r="K68" s="322"/>
      <c r="L68" s="322"/>
      <c r="M68" s="322"/>
      <c r="N68" s="322"/>
      <c r="O68" s="322"/>
      <c r="P68" s="322"/>
    </row>
    <row r="69" spans="2:16" ht="15" customHeight="1" outlineLevel="1" x14ac:dyDescent="0.25">
      <c r="B69" s="167">
        <v>62</v>
      </c>
      <c r="C69" s="1053"/>
      <c r="D69" s="1054"/>
      <c r="E69" s="1054"/>
      <c r="F69" s="1054"/>
      <c r="G69" s="1054"/>
      <c r="H69" s="168"/>
      <c r="I69" s="317"/>
      <c r="J69" s="489">
        <f t="shared" si="0"/>
        <v>0</v>
      </c>
      <c r="K69" s="322"/>
      <c r="L69" s="322"/>
      <c r="M69" s="322"/>
      <c r="N69" s="322"/>
      <c r="O69" s="322"/>
      <c r="P69" s="322"/>
    </row>
    <row r="70" spans="2:16" ht="15" customHeight="1" outlineLevel="1" x14ac:dyDescent="0.25">
      <c r="B70" s="165">
        <v>63</v>
      </c>
      <c r="C70" s="1053"/>
      <c r="D70" s="1054"/>
      <c r="E70" s="1054"/>
      <c r="F70" s="1054"/>
      <c r="G70" s="1054"/>
      <c r="H70" s="168"/>
      <c r="I70" s="317"/>
      <c r="J70" s="489">
        <f t="shared" si="0"/>
        <v>0</v>
      </c>
      <c r="K70" s="322"/>
      <c r="L70" s="322"/>
      <c r="M70" s="322"/>
      <c r="N70" s="322"/>
      <c r="O70" s="322"/>
      <c r="P70" s="322"/>
    </row>
    <row r="71" spans="2:16" ht="15" customHeight="1" outlineLevel="1" x14ac:dyDescent="0.25">
      <c r="B71" s="167">
        <v>64</v>
      </c>
      <c r="C71" s="1053"/>
      <c r="D71" s="1054"/>
      <c r="E71" s="1054"/>
      <c r="F71" s="1054"/>
      <c r="G71" s="1054"/>
      <c r="H71" s="168"/>
      <c r="I71" s="317"/>
      <c r="J71" s="489">
        <f t="shared" si="0"/>
        <v>0</v>
      </c>
      <c r="K71" s="322"/>
      <c r="L71" s="322"/>
      <c r="M71" s="322"/>
      <c r="N71" s="322"/>
      <c r="O71" s="322"/>
      <c r="P71" s="322"/>
    </row>
    <row r="72" spans="2:16" ht="15" customHeight="1" outlineLevel="1" x14ac:dyDescent="0.25">
      <c r="B72" s="165">
        <v>65</v>
      </c>
      <c r="C72" s="1053"/>
      <c r="D72" s="1054"/>
      <c r="E72" s="1054"/>
      <c r="F72" s="1054"/>
      <c r="G72" s="1054"/>
      <c r="H72" s="168"/>
      <c r="I72" s="317"/>
      <c r="J72" s="489">
        <f t="shared" si="0"/>
        <v>0</v>
      </c>
      <c r="K72" s="322"/>
      <c r="L72" s="322"/>
      <c r="M72" s="322"/>
      <c r="N72" s="322"/>
      <c r="O72" s="322"/>
      <c r="P72" s="322"/>
    </row>
    <row r="73" spans="2:16" ht="15" customHeight="1" outlineLevel="1" x14ac:dyDescent="0.25">
      <c r="B73" s="167">
        <v>66</v>
      </c>
      <c r="C73" s="1053"/>
      <c r="D73" s="1054"/>
      <c r="E73" s="1054"/>
      <c r="F73" s="1054"/>
      <c r="G73" s="1054"/>
      <c r="H73" s="168"/>
      <c r="I73" s="317"/>
      <c r="J73" s="489">
        <f t="shared" ref="J73:J108" si="1">IFERROR(SMALL(K73:P73,1),0)</f>
        <v>0</v>
      </c>
      <c r="K73" s="322"/>
      <c r="L73" s="322"/>
      <c r="M73" s="322"/>
      <c r="N73" s="322"/>
      <c r="O73" s="322"/>
      <c r="P73" s="322"/>
    </row>
    <row r="74" spans="2:16" ht="15" customHeight="1" outlineLevel="1" x14ac:dyDescent="0.25">
      <c r="B74" s="165">
        <v>67</v>
      </c>
      <c r="C74" s="1053"/>
      <c r="D74" s="1054"/>
      <c r="E74" s="1054"/>
      <c r="F74" s="1054"/>
      <c r="G74" s="1054"/>
      <c r="H74" s="168"/>
      <c r="I74" s="317"/>
      <c r="J74" s="489">
        <f t="shared" si="1"/>
        <v>0</v>
      </c>
      <c r="K74" s="322"/>
      <c r="L74" s="322"/>
      <c r="M74" s="322"/>
      <c r="N74" s="322"/>
      <c r="O74" s="322"/>
      <c r="P74" s="322"/>
    </row>
    <row r="75" spans="2:16" ht="15" customHeight="1" outlineLevel="1" x14ac:dyDescent="0.25">
      <c r="B75" s="167">
        <v>68</v>
      </c>
      <c r="C75" s="1053"/>
      <c r="D75" s="1054"/>
      <c r="E75" s="1054"/>
      <c r="F75" s="1054"/>
      <c r="G75" s="1054"/>
      <c r="H75" s="168"/>
      <c r="I75" s="317"/>
      <c r="J75" s="489">
        <f t="shared" si="1"/>
        <v>0</v>
      </c>
      <c r="K75" s="322"/>
      <c r="L75" s="322"/>
      <c r="M75" s="322"/>
      <c r="N75" s="322"/>
      <c r="O75" s="322"/>
      <c r="P75" s="322"/>
    </row>
    <row r="76" spans="2:16" ht="15" customHeight="1" outlineLevel="1" x14ac:dyDescent="0.25">
      <c r="B76" s="165">
        <v>69</v>
      </c>
      <c r="C76" s="1053"/>
      <c r="D76" s="1054"/>
      <c r="E76" s="1054"/>
      <c r="F76" s="1054"/>
      <c r="G76" s="1054"/>
      <c r="H76" s="168"/>
      <c r="I76" s="317"/>
      <c r="J76" s="489">
        <f t="shared" si="1"/>
        <v>0</v>
      </c>
      <c r="K76" s="322"/>
      <c r="L76" s="322"/>
      <c r="M76" s="322"/>
      <c r="N76" s="322"/>
      <c r="O76" s="322"/>
      <c r="P76" s="322"/>
    </row>
    <row r="77" spans="2:16" ht="15" customHeight="1" outlineLevel="1" x14ac:dyDescent="0.25">
      <c r="B77" s="167">
        <v>70</v>
      </c>
      <c r="C77" s="1053"/>
      <c r="D77" s="1054"/>
      <c r="E77" s="1054"/>
      <c r="F77" s="1054"/>
      <c r="G77" s="1054"/>
      <c r="H77" s="168"/>
      <c r="I77" s="317"/>
      <c r="J77" s="489">
        <f t="shared" si="1"/>
        <v>0</v>
      </c>
      <c r="K77" s="322"/>
      <c r="L77" s="322"/>
      <c r="M77" s="322"/>
      <c r="N77" s="322"/>
      <c r="O77" s="322"/>
      <c r="P77" s="322"/>
    </row>
    <row r="78" spans="2:16" ht="15" customHeight="1" outlineLevel="1" x14ac:dyDescent="0.25">
      <c r="B78" s="165">
        <v>71</v>
      </c>
      <c r="C78" s="1053"/>
      <c r="D78" s="1054"/>
      <c r="E78" s="1054"/>
      <c r="F78" s="1054"/>
      <c r="G78" s="1054"/>
      <c r="H78" s="168"/>
      <c r="I78" s="317"/>
      <c r="J78" s="489">
        <f t="shared" si="1"/>
        <v>0</v>
      </c>
      <c r="K78" s="322"/>
      <c r="L78" s="322"/>
      <c r="M78" s="322"/>
      <c r="N78" s="322"/>
      <c r="O78" s="322"/>
      <c r="P78" s="322"/>
    </row>
    <row r="79" spans="2:16" ht="15" customHeight="1" outlineLevel="1" x14ac:dyDescent="0.25">
      <c r="B79" s="167">
        <v>72</v>
      </c>
      <c r="C79" s="1053"/>
      <c r="D79" s="1054"/>
      <c r="E79" s="1054"/>
      <c r="F79" s="1054"/>
      <c r="G79" s="1054"/>
      <c r="H79" s="168"/>
      <c r="I79" s="317"/>
      <c r="J79" s="489">
        <f t="shared" si="1"/>
        <v>0</v>
      </c>
      <c r="K79" s="322"/>
      <c r="L79" s="322"/>
      <c r="M79" s="322"/>
      <c r="N79" s="322"/>
      <c r="O79" s="322"/>
      <c r="P79" s="322"/>
    </row>
    <row r="80" spans="2:16" ht="15" customHeight="1" outlineLevel="1" x14ac:dyDescent="0.25">
      <c r="B80" s="165">
        <v>73</v>
      </c>
      <c r="C80" s="1053"/>
      <c r="D80" s="1054"/>
      <c r="E80" s="1054"/>
      <c r="F80" s="1054"/>
      <c r="G80" s="1054"/>
      <c r="H80" s="168"/>
      <c r="I80" s="317"/>
      <c r="J80" s="489">
        <f t="shared" si="1"/>
        <v>0</v>
      </c>
      <c r="K80" s="322"/>
      <c r="L80" s="322"/>
      <c r="M80" s="322"/>
      <c r="N80" s="322"/>
      <c r="O80" s="322"/>
      <c r="P80" s="322"/>
    </row>
    <row r="81" spans="2:16" ht="15" customHeight="1" outlineLevel="1" x14ac:dyDescent="0.25">
      <c r="B81" s="167">
        <v>74</v>
      </c>
      <c r="C81" s="1053"/>
      <c r="D81" s="1054"/>
      <c r="E81" s="1054"/>
      <c r="F81" s="1054"/>
      <c r="G81" s="1054"/>
      <c r="H81" s="168"/>
      <c r="I81" s="317"/>
      <c r="J81" s="489">
        <f t="shared" si="1"/>
        <v>0</v>
      </c>
      <c r="K81" s="322"/>
      <c r="L81" s="322"/>
      <c r="M81" s="322"/>
      <c r="N81" s="322"/>
      <c r="O81" s="322"/>
      <c r="P81" s="322"/>
    </row>
    <row r="82" spans="2:16" ht="15" customHeight="1" outlineLevel="1" x14ac:dyDescent="0.25">
      <c r="B82" s="165">
        <v>75</v>
      </c>
      <c r="C82" s="1053"/>
      <c r="D82" s="1054"/>
      <c r="E82" s="1054"/>
      <c r="F82" s="1054"/>
      <c r="G82" s="1054"/>
      <c r="H82" s="168"/>
      <c r="I82" s="317"/>
      <c r="J82" s="489">
        <f t="shared" si="1"/>
        <v>0</v>
      </c>
      <c r="K82" s="322"/>
      <c r="L82" s="322"/>
      <c r="M82" s="322"/>
      <c r="N82" s="322"/>
      <c r="O82" s="322"/>
      <c r="P82" s="322"/>
    </row>
    <row r="83" spans="2:16" ht="15" customHeight="1" outlineLevel="1" x14ac:dyDescent="0.25">
      <c r="B83" s="167">
        <v>76</v>
      </c>
      <c r="C83" s="1053"/>
      <c r="D83" s="1054"/>
      <c r="E83" s="1054"/>
      <c r="F83" s="1054"/>
      <c r="G83" s="1054"/>
      <c r="H83" s="168"/>
      <c r="I83" s="317"/>
      <c r="J83" s="489">
        <f t="shared" si="1"/>
        <v>0</v>
      </c>
      <c r="K83" s="322"/>
      <c r="L83" s="322"/>
      <c r="M83" s="322"/>
      <c r="N83" s="322"/>
      <c r="O83" s="322"/>
      <c r="P83" s="322"/>
    </row>
    <row r="84" spans="2:16" ht="15" customHeight="1" outlineLevel="1" x14ac:dyDescent="0.25">
      <c r="B84" s="165">
        <v>77</v>
      </c>
      <c r="C84" s="1053"/>
      <c r="D84" s="1054"/>
      <c r="E84" s="1054"/>
      <c r="F84" s="1054"/>
      <c r="G84" s="1054"/>
      <c r="H84" s="168"/>
      <c r="I84" s="317"/>
      <c r="J84" s="489">
        <f t="shared" si="1"/>
        <v>0</v>
      </c>
      <c r="K84" s="322"/>
      <c r="L84" s="322"/>
      <c r="M84" s="322"/>
      <c r="N84" s="322"/>
      <c r="O84" s="322"/>
      <c r="P84" s="322"/>
    </row>
    <row r="85" spans="2:16" ht="15" customHeight="1" outlineLevel="1" x14ac:dyDescent="0.25">
      <c r="B85" s="167">
        <v>78</v>
      </c>
      <c r="C85" s="1053"/>
      <c r="D85" s="1054"/>
      <c r="E85" s="1054"/>
      <c r="F85" s="1054"/>
      <c r="G85" s="1054"/>
      <c r="H85" s="168"/>
      <c r="I85" s="317"/>
      <c r="J85" s="489">
        <f t="shared" si="1"/>
        <v>0</v>
      </c>
      <c r="K85" s="322"/>
      <c r="L85" s="322"/>
      <c r="M85" s="322"/>
      <c r="N85" s="322"/>
      <c r="O85" s="322"/>
      <c r="P85" s="322"/>
    </row>
    <row r="86" spans="2:16" ht="15" customHeight="1" outlineLevel="1" x14ac:dyDescent="0.25">
      <c r="B86" s="165">
        <v>79</v>
      </c>
      <c r="C86" s="1053"/>
      <c r="D86" s="1054"/>
      <c r="E86" s="1054"/>
      <c r="F86" s="1054"/>
      <c r="G86" s="1054"/>
      <c r="H86" s="168"/>
      <c r="I86" s="317"/>
      <c r="J86" s="489">
        <f t="shared" si="1"/>
        <v>0</v>
      </c>
      <c r="K86" s="322"/>
      <c r="L86" s="322"/>
      <c r="M86" s="322"/>
      <c r="N86" s="322"/>
      <c r="O86" s="322"/>
      <c r="P86" s="322"/>
    </row>
    <row r="87" spans="2:16" ht="15" customHeight="1" outlineLevel="1" x14ac:dyDescent="0.25">
      <c r="B87" s="167">
        <v>80</v>
      </c>
      <c r="C87" s="1053"/>
      <c r="D87" s="1054"/>
      <c r="E87" s="1054"/>
      <c r="F87" s="1054"/>
      <c r="G87" s="1054"/>
      <c r="H87" s="168"/>
      <c r="I87" s="317"/>
      <c r="J87" s="489">
        <f t="shared" si="1"/>
        <v>0</v>
      </c>
      <c r="K87" s="322"/>
      <c r="L87" s="322"/>
      <c r="M87" s="322"/>
      <c r="N87" s="322"/>
      <c r="O87" s="322"/>
      <c r="P87" s="322"/>
    </row>
    <row r="88" spans="2:16" ht="15" customHeight="1" outlineLevel="1" x14ac:dyDescent="0.25">
      <c r="B88" s="165">
        <v>81</v>
      </c>
      <c r="C88" s="1053"/>
      <c r="D88" s="1054"/>
      <c r="E88" s="1054"/>
      <c r="F88" s="1054"/>
      <c r="G88" s="1054"/>
      <c r="H88" s="168"/>
      <c r="I88" s="317"/>
      <c r="J88" s="489">
        <f t="shared" si="1"/>
        <v>0</v>
      </c>
      <c r="K88" s="322"/>
      <c r="L88" s="322"/>
      <c r="M88" s="322"/>
      <c r="N88" s="322"/>
      <c r="O88" s="322"/>
      <c r="P88" s="322"/>
    </row>
    <row r="89" spans="2:16" ht="15" customHeight="1" outlineLevel="1" x14ac:dyDescent="0.25">
      <c r="B89" s="167">
        <v>82</v>
      </c>
      <c r="C89" s="1053"/>
      <c r="D89" s="1054"/>
      <c r="E89" s="1054"/>
      <c r="F89" s="1054"/>
      <c r="G89" s="1054"/>
      <c r="H89" s="168"/>
      <c r="I89" s="317"/>
      <c r="J89" s="489">
        <f t="shared" si="1"/>
        <v>0</v>
      </c>
      <c r="K89" s="322"/>
      <c r="L89" s="322"/>
      <c r="M89" s="322"/>
      <c r="N89" s="322"/>
      <c r="O89" s="322"/>
      <c r="P89" s="322"/>
    </row>
    <row r="90" spans="2:16" ht="15" customHeight="1" outlineLevel="1" x14ac:dyDescent="0.25">
      <c r="B90" s="165">
        <v>83</v>
      </c>
      <c r="C90" s="1053"/>
      <c r="D90" s="1054"/>
      <c r="E90" s="1054"/>
      <c r="F90" s="1054"/>
      <c r="G90" s="1054"/>
      <c r="H90" s="168"/>
      <c r="I90" s="317"/>
      <c r="J90" s="489">
        <f t="shared" si="1"/>
        <v>0</v>
      </c>
      <c r="K90" s="322"/>
      <c r="L90" s="322"/>
      <c r="M90" s="322"/>
      <c r="N90" s="322"/>
      <c r="O90" s="322"/>
      <c r="P90" s="322"/>
    </row>
    <row r="91" spans="2:16" ht="15" customHeight="1" outlineLevel="1" x14ac:dyDescent="0.25">
      <c r="B91" s="167">
        <v>84</v>
      </c>
      <c r="C91" s="1053"/>
      <c r="D91" s="1054"/>
      <c r="E91" s="1054"/>
      <c r="F91" s="1054"/>
      <c r="G91" s="1054"/>
      <c r="H91" s="168"/>
      <c r="I91" s="317"/>
      <c r="J91" s="489">
        <f t="shared" si="1"/>
        <v>0</v>
      </c>
      <c r="K91" s="322"/>
      <c r="L91" s="322"/>
      <c r="M91" s="322"/>
      <c r="N91" s="322"/>
      <c r="O91" s="322"/>
      <c r="P91" s="322"/>
    </row>
    <row r="92" spans="2:16" ht="15" customHeight="1" outlineLevel="1" x14ac:dyDescent="0.25">
      <c r="B92" s="165">
        <v>85</v>
      </c>
      <c r="C92" s="1053"/>
      <c r="D92" s="1054"/>
      <c r="E92" s="1054"/>
      <c r="F92" s="1054"/>
      <c r="G92" s="1054"/>
      <c r="H92" s="168"/>
      <c r="I92" s="317"/>
      <c r="J92" s="489">
        <f t="shared" si="1"/>
        <v>0</v>
      </c>
      <c r="K92" s="322"/>
      <c r="L92" s="322"/>
      <c r="M92" s="322"/>
      <c r="N92" s="322"/>
      <c r="O92" s="322"/>
      <c r="P92" s="322"/>
    </row>
    <row r="93" spans="2:16" ht="15" customHeight="1" outlineLevel="1" x14ac:dyDescent="0.25">
      <c r="B93" s="167">
        <v>86</v>
      </c>
      <c r="C93" s="1053"/>
      <c r="D93" s="1054"/>
      <c r="E93" s="1054"/>
      <c r="F93" s="1054"/>
      <c r="G93" s="1054"/>
      <c r="H93" s="168"/>
      <c r="I93" s="317"/>
      <c r="J93" s="489">
        <f t="shared" si="1"/>
        <v>0</v>
      </c>
      <c r="K93" s="322"/>
      <c r="L93" s="322"/>
      <c r="M93" s="322"/>
      <c r="N93" s="322"/>
      <c r="O93" s="322"/>
      <c r="P93" s="322"/>
    </row>
    <row r="94" spans="2:16" ht="15" customHeight="1" outlineLevel="1" x14ac:dyDescent="0.25">
      <c r="B94" s="165">
        <v>87</v>
      </c>
      <c r="C94" s="1053"/>
      <c r="D94" s="1054"/>
      <c r="E94" s="1054"/>
      <c r="F94" s="1054"/>
      <c r="G94" s="1054"/>
      <c r="H94" s="168"/>
      <c r="I94" s="317"/>
      <c r="J94" s="489">
        <f t="shared" si="1"/>
        <v>0</v>
      </c>
      <c r="K94" s="322"/>
      <c r="L94" s="322"/>
      <c r="M94" s="322"/>
      <c r="N94" s="322"/>
      <c r="O94" s="322"/>
      <c r="P94" s="322"/>
    </row>
    <row r="95" spans="2:16" ht="15" customHeight="1" outlineLevel="1" x14ac:dyDescent="0.25">
      <c r="B95" s="167">
        <v>88</v>
      </c>
      <c r="C95" s="1053"/>
      <c r="D95" s="1054"/>
      <c r="E95" s="1054"/>
      <c r="F95" s="1054"/>
      <c r="G95" s="1054"/>
      <c r="H95" s="168"/>
      <c r="I95" s="317"/>
      <c r="J95" s="489">
        <f t="shared" si="1"/>
        <v>0</v>
      </c>
      <c r="K95" s="322"/>
      <c r="L95" s="322"/>
      <c r="M95" s="322"/>
      <c r="N95" s="322"/>
      <c r="O95" s="322"/>
      <c r="P95" s="322"/>
    </row>
    <row r="96" spans="2:16" ht="15" customHeight="1" outlineLevel="1" x14ac:dyDescent="0.25">
      <c r="B96" s="165">
        <v>89</v>
      </c>
      <c r="C96" s="1053"/>
      <c r="D96" s="1054"/>
      <c r="E96" s="1054"/>
      <c r="F96" s="1054"/>
      <c r="G96" s="1054"/>
      <c r="H96" s="168"/>
      <c r="I96" s="317"/>
      <c r="J96" s="489">
        <f t="shared" si="1"/>
        <v>0</v>
      </c>
      <c r="K96" s="322"/>
      <c r="L96" s="322"/>
      <c r="M96" s="322"/>
      <c r="N96" s="322"/>
      <c r="O96" s="322"/>
      <c r="P96" s="322"/>
    </row>
    <row r="97" spans="2:16" ht="15" customHeight="1" outlineLevel="1" x14ac:dyDescent="0.25">
      <c r="B97" s="167">
        <v>90</v>
      </c>
      <c r="C97" s="1053"/>
      <c r="D97" s="1054"/>
      <c r="E97" s="1054"/>
      <c r="F97" s="1054"/>
      <c r="G97" s="1054"/>
      <c r="H97" s="168"/>
      <c r="I97" s="317"/>
      <c r="J97" s="489">
        <f t="shared" si="1"/>
        <v>0</v>
      </c>
      <c r="K97" s="322"/>
      <c r="L97" s="322"/>
      <c r="M97" s="322"/>
      <c r="N97" s="322"/>
      <c r="O97" s="322"/>
      <c r="P97" s="322"/>
    </row>
    <row r="98" spans="2:16" ht="15" customHeight="1" outlineLevel="1" x14ac:dyDescent="0.25">
      <c r="B98" s="165">
        <v>91</v>
      </c>
      <c r="C98" s="1053"/>
      <c r="D98" s="1054"/>
      <c r="E98" s="1054"/>
      <c r="F98" s="1054"/>
      <c r="G98" s="1054"/>
      <c r="H98" s="168"/>
      <c r="I98" s="317"/>
      <c r="J98" s="489">
        <f t="shared" si="1"/>
        <v>0</v>
      </c>
      <c r="K98" s="322"/>
      <c r="L98" s="322"/>
      <c r="M98" s="322"/>
      <c r="N98" s="322"/>
      <c r="O98" s="322"/>
      <c r="P98" s="322"/>
    </row>
    <row r="99" spans="2:16" ht="15" customHeight="1" outlineLevel="1" x14ac:dyDescent="0.25">
      <c r="B99" s="167">
        <v>92</v>
      </c>
      <c r="C99" s="1053"/>
      <c r="D99" s="1054"/>
      <c r="E99" s="1054"/>
      <c r="F99" s="1054"/>
      <c r="G99" s="1054"/>
      <c r="H99" s="168"/>
      <c r="I99" s="317"/>
      <c r="J99" s="489">
        <f t="shared" si="1"/>
        <v>0</v>
      </c>
      <c r="K99" s="322"/>
      <c r="L99" s="322"/>
      <c r="M99" s="322"/>
      <c r="N99" s="322"/>
      <c r="O99" s="322"/>
      <c r="P99" s="322"/>
    </row>
    <row r="100" spans="2:16" ht="15" customHeight="1" outlineLevel="1" x14ac:dyDescent="0.25">
      <c r="B100" s="165">
        <v>93</v>
      </c>
      <c r="C100" s="1053"/>
      <c r="D100" s="1054"/>
      <c r="E100" s="1054"/>
      <c r="F100" s="1054"/>
      <c r="G100" s="1054"/>
      <c r="H100" s="168"/>
      <c r="I100" s="317"/>
      <c r="J100" s="489">
        <f t="shared" si="1"/>
        <v>0</v>
      </c>
      <c r="K100" s="322"/>
      <c r="L100" s="322"/>
      <c r="M100" s="322"/>
      <c r="N100" s="322"/>
      <c r="O100" s="322"/>
      <c r="P100" s="322"/>
    </row>
    <row r="101" spans="2:16" ht="15" customHeight="1" outlineLevel="1" x14ac:dyDescent="0.25">
      <c r="B101" s="167">
        <v>94</v>
      </c>
      <c r="C101" s="1053"/>
      <c r="D101" s="1054"/>
      <c r="E101" s="1054"/>
      <c r="F101" s="1054"/>
      <c r="G101" s="1054"/>
      <c r="H101" s="168"/>
      <c r="I101" s="317"/>
      <c r="J101" s="489">
        <f t="shared" si="1"/>
        <v>0</v>
      </c>
      <c r="K101" s="322"/>
      <c r="L101" s="322"/>
      <c r="M101" s="322"/>
      <c r="N101" s="322"/>
      <c r="O101" s="322"/>
      <c r="P101" s="322"/>
    </row>
    <row r="102" spans="2:16" ht="15" customHeight="1" outlineLevel="1" x14ac:dyDescent="0.25">
      <c r="B102" s="165">
        <v>95</v>
      </c>
      <c r="C102" s="1053"/>
      <c r="D102" s="1054"/>
      <c r="E102" s="1054"/>
      <c r="F102" s="1054"/>
      <c r="G102" s="1054"/>
      <c r="H102" s="168"/>
      <c r="I102" s="317"/>
      <c r="J102" s="489">
        <f t="shared" si="1"/>
        <v>0</v>
      </c>
      <c r="K102" s="322"/>
      <c r="L102" s="322"/>
      <c r="M102" s="322"/>
      <c r="N102" s="322"/>
      <c r="O102" s="322"/>
      <c r="P102" s="322"/>
    </row>
    <row r="103" spans="2:16" ht="15" customHeight="1" outlineLevel="1" x14ac:dyDescent="0.25">
      <c r="B103" s="167">
        <v>96</v>
      </c>
      <c r="C103" s="1053"/>
      <c r="D103" s="1054"/>
      <c r="E103" s="1054"/>
      <c r="F103" s="1054"/>
      <c r="G103" s="1054"/>
      <c r="H103" s="168"/>
      <c r="I103" s="317"/>
      <c r="J103" s="489">
        <f t="shared" si="1"/>
        <v>0</v>
      </c>
      <c r="K103" s="322"/>
      <c r="L103" s="322"/>
      <c r="M103" s="322"/>
      <c r="N103" s="322"/>
      <c r="O103" s="322"/>
      <c r="P103" s="322"/>
    </row>
    <row r="104" spans="2:16" ht="15" customHeight="1" outlineLevel="1" x14ac:dyDescent="0.25">
      <c r="B104" s="165">
        <v>97</v>
      </c>
      <c r="C104" s="1053"/>
      <c r="D104" s="1054"/>
      <c r="E104" s="1054"/>
      <c r="F104" s="1054"/>
      <c r="G104" s="1054"/>
      <c r="H104" s="168"/>
      <c r="I104" s="317"/>
      <c r="J104" s="489">
        <f t="shared" si="1"/>
        <v>0</v>
      </c>
      <c r="K104" s="322"/>
      <c r="L104" s="322"/>
      <c r="M104" s="322"/>
      <c r="N104" s="322"/>
      <c r="O104" s="322"/>
      <c r="P104" s="322"/>
    </row>
    <row r="105" spans="2:16" ht="15" customHeight="1" outlineLevel="1" x14ac:dyDescent="0.25">
      <c r="B105" s="167">
        <v>98</v>
      </c>
      <c r="C105" s="1053"/>
      <c r="D105" s="1054"/>
      <c r="E105" s="1054"/>
      <c r="F105" s="1054"/>
      <c r="G105" s="1054"/>
      <c r="H105" s="168"/>
      <c r="I105" s="317"/>
      <c r="J105" s="489">
        <f t="shared" si="1"/>
        <v>0</v>
      </c>
      <c r="K105" s="322"/>
      <c r="L105" s="322"/>
      <c r="M105" s="322"/>
      <c r="N105" s="322"/>
      <c r="O105" s="322"/>
      <c r="P105" s="322"/>
    </row>
    <row r="106" spans="2:16" ht="15" customHeight="1" outlineLevel="1" x14ac:dyDescent="0.25">
      <c r="B106" s="165">
        <v>99</v>
      </c>
      <c r="C106" s="1053"/>
      <c r="D106" s="1054"/>
      <c r="E106" s="1054"/>
      <c r="F106" s="1054"/>
      <c r="G106" s="1054"/>
      <c r="H106" s="168"/>
      <c r="I106" s="317"/>
      <c r="J106" s="489">
        <f t="shared" si="1"/>
        <v>0</v>
      </c>
      <c r="K106" s="322"/>
      <c r="L106" s="322"/>
      <c r="M106" s="322"/>
      <c r="N106" s="322"/>
      <c r="O106" s="322"/>
      <c r="P106" s="322"/>
    </row>
    <row r="107" spans="2:16" ht="15" customHeight="1" outlineLevel="1" x14ac:dyDescent="0.25">
      <c r="B107" s="167">
        <v>100</v>
      </c>
      <c r="C107" s="1053"/>
      <c r="D107" s="1054"/>
      <c r="E107" s="1054"/>
      <c r="F107" s="1054"/>
      <c r="G107" s="1054"/>
      <c r="H107" s="168"/>
      <c r="I107" s="317"/>
      <c r="J107" s="489">
        <f t="shared" si="1"/>
        <v>0</v>
      </c>
      <c r="K107" s="322"/>
      <c r="L107" s="322"/>
      <c r="M107" s="322"/>
      <c r="N107" s="322"/>
      <c r="O107" s="322"/>
      <c r="P107" s="322"/>
    </row>
    <row r="108" spans="2:16" x14ac:dyDescent="0.25">
      <c r="B108" s="165"/>
      <c r="C108" s="1058" t="s">
        <v>288</v>
      </c>
      <c r="D108" s="1059"/>
      <c r="E108" s="1059"/>
      <c r="F108" s="1059"/>
      <c r="G108" s="1059"/>
      <c r="H108" s="169">
        <v>20</v>
      </c>
      <c r="I108" s="317"/>
      <c r="J108" s="489">
        <f t="shared" si="1"/>
        <v>0</v>
      </c>
      <c r="K108" s="322"/>
      <c r="L108" s="322"/>
      <c r="M108" s="322"/>
      <c r="N108" s="322"/>
      <c r="O108" s="322"/>
      <c r="P108" s="322"/>
    </row>
    <row r="109" spans="2:16" s="453" customFormat="1" ht="15" customHeight="1" x14ac:dyDescent="0.2">
      <c r="B109" s="459"/>
      <c r="C109" s="917" t="s">
        <v>926</v>
      </c>
      <c r="D109" s="917"/>
      <c r="E109" s="917"/>
      <c r="F109" s="917"/>
      <c r="G109" s="917"/>
      <c r="H109" s="917"/>
      <c r="I109" s="917"/>
      <c r="J109" s="917"/>
      <c r="K109" s="464" t="s">
        <v>915</v>
      </c>
      <c r="L109" s="464" t="s">
        <v>924</v>
      </c>
      <c r="M109" s="464" t="s">
        <v>925</v>
      </c>
      <c r="N109" s="464" t="s">
        <v>941</v>
      </c>
      <c r="O109" s="464" t="s">
        <v>942</v>
      </c>
      <c r="P109" s="464" t="s">
        <v>943</v>
      </c>
    </row>
    <row r="110" spans="2:16" s="453" customFormat="1" ht="15" customHeight="1" x14ac:dyDescent="0.2">
      <c r="B110" s="918" t="s">
        <v>916</v>
      </c>
      <c r="C110" s="919"/>
      <c r="D110" s="919"/>
      <c r="E110" s="919"/>
      <c r="F110" s="919"/>
      <c r="G110" s="919"/>
      <c r="H110" s="919"/>
      <c r="I110" s="919"/>
      <c r="J110" s="920"/>
      <c r="K110" s="478"/>
      <c r="L110" s="478">
        <v>1</v>
      </c>
      <c r="M110" s="478"/>
      <c r="N110" s="478"/>
      <c r="O110" s="478"/>
      <c r="P110" s="478"/>
    </row>
    <row r="111" spans="2:16" s="453" customFormat="1" ht="15" customHeight="1" x14ac:dyDescent="0.2">
      <c r="B111" s="918" t="s">
        <v>917</v>
      </c>
      <c r="C111" s="919"/>
      <c r="D111" s="919"/>
      <c r="E111" s="919"/>
      <c r="F111" s="919"/>
      <c r="G111" s="919"/>
      <c r="H111" s="919"/>
      <c r="I111" s="919"/>
      <c r="J111" s="920"/>
      <c r="K111" s="479"/>
      <c r="L111" s="479"/>
      <c r="M111" s="479"/>
      <c r="N111" s="479"/>
      <c r="O111" s="479"/>
      <c r="P111" s="479"/>
    </row>
    <row r="112" spans="2:16" s="453" customFormat="1" ht="15" customHeight="1" x14ac:dyDescent="0.2">
      <c r="B112" s="918" t="s">
        <v>918</v>
      </c>
      <c r="C112" s="919"/>
      <c r="D112" s="919"/>
      <c r="E112" s="919"/>
      <c r="F112" s="919"/>
      <c r="G112" s="919"/>
      <c r="H112" s="919"/>
      <c r="I112" s="919"/>
      <c r="J112" s="920"/>
      <c r="K112" s="480"/>
      <c r="L112" s="480"/>
      <c r="M112" s="480"/>
      <c r="N112" s="480"/>
      <c r="O112" s="480"/>
      <c r="P112" s="480"/>
    </row>
    <row r="113" spans="2:16" s="453" customFormat="1" ht="15" customHeight="1" x14ac:dyDescent="0.2">
      <c r="B113" s="918" t="s">
        <v>919</v>
      </c>
      <c r="C113" s="919"/>
      <c r="D113" s="919"/>
      <c r="E113" s="919"/>
      <c r="F113" s="919"/>
      <c r="G113" s="919"/>
      <c r="H113" s="919"/>
      <c r="I113" s="919"/>
      <c r="J113" s="920"/>
      <c r="K113" s="480"/>
      <c r="L113" s="480"/>
      <c r="M113" s="480"/>
      <c r="N113" s="480"/>
      <c r="O113" s="480"/>
      <c r="P113" s="480"/>
    </row>
    <row r="114" spans="2:16" s="453" customFormat="1" ht="15" customHeight="1" x14ac:dyDescent="0.2">
      <c r="B114" s="918" t="s">
        <v>920</v>
      </c>
      <c r="C114" s="919"/>
      <c r="D114" s="919"/>
      <c r="E114" s="919"/>
      <c r="F114" s="919"/>
      <c r="G114" s="919"/>
      <c r="H114" s="919"/>
      <c r="I114" s="919"/>
      <c r="J114" s="920"/>
      <c r="K114" s="478"/>
      <c r="L114" s="478"/>
      <c r="M114" s="478"/>
      <c r="N114" s="478"/>
      <c r="O114" s="478"/>
      <c r="P114" s="478"/>
    </row>
    <row r="115" spans="2:16" s="453" customFormat="1" x14ac:dyDescent="0.2">
      <c r="B115" s="918" t="s">
        <v>921</v>
      </c>
      <c r="C115" s="919"/>
      <c r="D115" s="919"/>
      <c r="E115" s="919"/>
      <c r="F115" s="919"/>
      <c r="G115" s="919"/>
      <c r="H115" s="919"/>
      <c r="I115" s="919"/>
      <c r="J115" s="920"/>
      <c r="K115" s="481"/>
      <c r="L115" s="481"/>
      <c r="M115" s="481"/>
      <c r="N115" s="481"/>
      <c r="O115" s="481"/>
      <c r="P115" s="481"/>
    </row>
    <row r="116" spans="2:16" s="453" customFormat="1" x14ac:dyDescent="0.2">
      <c r="B116" s="918" t="s">
        <v>922</v>
      </c>
      <c r="C116" s="919"/>
      <c r="D116" s="919"/>
      <c r="E116" s="919"/>
      <c r="F116" s="919"/>
      <c r="G116" s="919"/>
      <c r="H116" s="919"/>
      <c r="I116" s="919"/>
      <c r="J116" s="920"/>
      <c r="K116" s="482"/>
      <c r="L116" s="482"/>
      <c r="M116" s="482"/>
      <c r="N116" s="482"/>
      <c r="O116" s="482"/>
      <c r="P116" s="482"/>
    </row>
    <row r="117" spans="2:16" s="499" customFormat="1" ht="15" customHeight="1" x14ac:dyDescent="0.2">
      <c r="B117" s="1040" t="s">
        <v>923</v>
      </c>
      <c r="C117" s="1041"/>
      <c r="D117" s="1041"/>
      <c r="E117" s="1041"/>
      <c r="F117" s="1041"/>
      <c r="G117" s="1041"/>
      <c r="H117" s="1041"/>
      <c r="I117" s="1041"/>
      <c r="J117" s="1042"/>
      <c r="K117" s="994" t="s">
        <v>913</v>
      </c>
      <c r="L117" s="994"/>
      <c r="M117" s="994"/>
      <c r="N117" s="994" t="s">
        <v>913</v>
      </c>
      <c r="O117" s="994"/>
      <c r="P117" s="994"/>
    </row>
    <row r="118" spans="2:16" x14ac:dyDescent="0.25">
      <c r="B118" s="1050" t="s">
        <v>291</v>
      </c>
      <c r="C118" s="1051"/>
      <c r="D118" s="1051"/>
      <c r="E118" s="1051"/>
      <c r="F118" s="1051"/>
      <c r="G118" s="1051"/>
      <c r="H118" s="1051"/>
      <c r="I118" s="1051"/>
      <c r="J118" s="1052"/>
      <c r="K118" s="493" t="s">
        <v>915</v>
      </c>
      <c r="L118" s="493" t="s">
        <v>924</v>
      </c>
      <c r="M118" s="493" t="s">
        <v>925</v>
      </c>
      <c r="N118" s="493" t="s">
        <v>941</v>
      </c>
      <c r="O118" s="493" t="s">
        <v>942</v>
      </c>
      <c r="P118" s="493" t="s">
        <v>943</v>
      </c>
    </row>
    <row r="119" spans="2:16" ht="30" x14ac:dyDescent="0.25">
      <c r="B119" s="313"/>
      <c r="C119" s="1056" t="s">
        <v>293</v>
      </c>
      <c r="D119" s="1056"/>
      <c r="E119" s="1056"/>
      <c r="F119" s="1056"/>
      <c r="G119" s="1057"/>
      <c r="H119" s="121" t="s">
        <v>16</v>
      </c>
      <c r="I119" s="300" t="s">
        <v>294</v>
      </c>
      <c r="J119" s="300" t="s">
        <v>946</v>
      </c>
      <c r="K119" s="300" t="s">
        <v>947</v>
      </c>
      <c r="L119" s="300" t="s">
        <v>947</v>
      </c>
      <c r="M119" s="300" t="s">
        <v>947</v>
      </c>
      <c r="N119" s="300" t="s">
        <v>947</v>
      </c>
      <c r="O119" s="300" t="s">
        <v>947</v>
      </c>
      <c r="P119" s="300" t="s">
        <v>947</v>
      </c>
    </row>
    <row r="120" spans="2:16" ht="15" customHeight="1" x14ac:dyDescent="0.25">
      <c r="B120" s="165">
        <v>1</v>
      </c>
      <c r="C120" s="1060"/>
      <c r="D120" s="1060"/>
      <c r="E120" s="1060"/>
      <c r="F120" s="1060"/>
      <c r="G120" s="1053"/>
      <c r="H120" s="636"/>
      <c r="I120" s="316"/>
      <c r="J120" s="489">
        <f>IFERROR(SMALL(K120:P120,1),0)</f>
        <v>0</v>
      </c>
      <c r="K120" s="322"/>
      <c r="L120" s="322"/>
      <c r="M120" s="322"/>
      <c r="N120" s="322"/>
      <c r="O120" s="322"/>
      <c r="P120" s="322"/>
    </row>
    <row r="121" spans="2:16" ht="15" customHeight="1" x14ac:dyDescent="0.25">
      <c r="B121" s="167">
        <v>2</v>
      </c>
      <c r="C121" s="1060"/>
      <c r="D121" s="1060"/>
      <c r="E121" s="1060"/>
      <c r="F121" s="1060"/>
      <c r="G121" s="1053"/>
      <c r="H121" s="177"/>
      <c r="I121" s="317"/>
      <c r="J121" s="489">
        <f>IFERROR(SMALL(K121:P121,1),0)</f>
        <v>0</v>
      </c>
      <c r="K121" s="322"/>
      <c r="L121" s="322"/>
      <c r="M121" s="322"/>
      <c r="N121" s="322"/>
      <c r="O121" s="322"/>
      <c r="P121" s="322"/>
    </row>
    <row r="122" spans="2:16" ht="15" customHeight="1" x14ac:dyDescent="0.25">
      <c r="B122" s="165">
        <v>3</v>
      </c>
      <c r="C122" s="1060"/>
      <c r="D122" s="1060"/>
      <c r="E122" s="1060"/>
      <c r="F122" s="1060"/>
      <c r="G122" s="1053"/>
      <c r="H122" s="177"/>
      <c r="I122" s="317"/>
      <c r="J122" s="489">
        <f>IFERROR(SMALL(K122:P122,1),0)</f>
        <v>0</v>
      </c>
      <c r="K122" s="322"/>
      <c r="L122" s="322"/>
      <c r="M122" s="322"/>
      <c r="N122" s="322"/>
      <c r="O122" s="322"/>
      <c r="P122" s="322"/>
    </row>
    <row r="123" spans="2:16" ht="15" customHeight="1" x14ac:dyDescent="0.25">
      <c r="B123" s="167">
        <v>4</v>
      </c>
      <c r="C123" s="1060"/>
      <c r="D123" s="1060"/>
      <c r="E123" s="1060"/>
      <c r="F123" s="1060"/>
      <c r="G123" s="1053"/>
      <c r="H123" s="177"/>
      <c r="I123" s="317"/>
      <c r="J123" s="489">
        <f>IFERROR(SMALL(K123:P123,1),0)</f>
        <v>0</v>
      </c>
      <c r="K123" s="322"/>
      <c r="L123" s="322"/>
      <c r="M123" s="322"/>
      <c r="N123" s="322"/>
      <c r="O123" s="322"/>
      <c r="P123" s="322"/>
    </row>
    <row r="124" spans="2:16" ht="15" customHeight="1" x14ac:dyDescent="0.25">
      <c r="B124" s="165">
        <v>5</v>
      </c>
      <c r="C124" s="1060"/>
      <c r="D124" s="1060"/>
      <c r="E124" s="1060"/>
      <c r="F124" s="1060"/>
      <c r="G124" s="1053"/>
      <c r="H124" s="177"/>
      <c r="I124" s="317"/>
      <c r="J124" s="489">
        <f>IFERROR(SMALL(K124:P124,1),0)</f>
        <v>0</v>
      </c>
      <c r="K124" s="322"/>
      <c r="L124" s="322"/>
      <c r="M124" s="322"/>
      <c r="N124" s="322"/>
      <c r="O124" s="322"/>
      <c r="P124" s="322"/>
    </row>
    <row r="125" spans="2:16" s="453" customFormat="1" ht="15" customHeight="1" x14ac:dyDescent="0.2">
      <c r="B125" s="459"/>
      <c r="C125" s="917" t="s">
        <v>926</v>
      </c>
      <c r="D125" s="917"/>
      <c r="E125" s="917"/>
      <c r="F125" s="917"/>
      <c r="G125" s="917"/>
      <c r="H125" s="917"/>
      <c r="I125" s="917"/>
      <c r="J125" s="917"/>
      <c r="K125" s="464" t="s">
        <v>915</v>
      </c>
      <c r="L125" s="464" t="s">
        <v>924</v>
      </c>
      <c r="M125" s="464" t="s">
        <v>925</v>
      </c>
      <c r="N125" s="464" t="s">
        <v>941</v>
      </c>
      <c r="O125" s="464" t="s">
        <v>942</v>
      </c>
      <c r="P125" s="464" t="s">
        <v>943</v>
      </c>
    </row>
    <row r="126" spans="2:16" s="453" customFormat="1" ht="15" customHeight="1" x14ac:dyDescent="0.2">
      <c r="B126" s="918" t="s">
        <v>916</v>
      </c>
      <c r="C126" s="919"/>
      <c r="D126" s="919"/>
      <c r="E126" s="919"/>
      <c r="F126" s="919"/>
      <c r="G126" s="919"/>
      <c r="H126" s="919"/>
      <c r="I126" s="919"/>
      <c r="J126" s="920"/>
      <c r="K126" s="478"/>
      <c r="L126" s="478"/>
      <c r="M126" s="478"/>
      <c r="N126" s="478"/>
      <c r="O126" s="478"/>
      <c r="P126" s="478"/>
    </row>
    <row r="127" spans="2:16" s="453" customFormat="1" ht="15" customHeight="1" x14ac:dyDescent="0.2">
      <c r="B127" s="918" t="s">
        <v>917</v>
      </c>
      <c r="C127" s="919"/>
      <c r="D127" s="919"/>
      <c r="E127" s="919"/>
      <c r="F127" s="919"/>
      <c r="G127" s="919"/>
      <c r="H127" s="919"/>
      <c r="I127" s="919"/>
      <c r="J127" s="920"/>
      <c r="K127" s="479"/>
      <c r="L127" s="479"/>
      <c r="M127" s="479"/>
      <c r="N127" s="479"/>
      <c r="O127" s="479"/>
      <c r="P127" s="479"/>
    </row>
    <row r="128" spans="2:16" s="453" customFormat="1" ht="15" customHeight="1" x14ac:dyDescent="0.2">
      <c r="B128" s="918" t="s">
        <v>918</v>
      </c>
      <c r="C128" s="919"/>
      <c r="D128" s="919"/>
      <c r="E128" s="919"/>
      <c r="F128" s="919"/>
      <c r="G128" s="919"/>
      <c r="H128" s="919"/>
      <c r="I128" s="919"/>
      <c r="J128" s="920"/>
      <c r="K128" s="480"/>
      <c r="L128" s="480"/>
      <c r="M128" s="480"/>
      <c r="N128" s="480"/>
      <c r="O128" s="480"/>
      <c r="P128" s="480"/>
    </row>
    <row r="129" spans="2:16" s="453" customFormat="1" ht="15" customHeight="1" x14ac:dyDescent="0.2">
      <c r="B129" s="918" t="s">
        <v>919</v>
      </c>
      <c r="C129" s="919"/>
      <c r="D129" s="919"/>
      <c r="E129" s="919"/>
      <c r="F129" s="919"/>
      <c r="G129" s="919"/>
      <c r="H129" s="919"/>
      <c r="I129" s="919"/>
      <c r="J129" s="920"/>
      <c r="K129" s="480"/>
      <c r="L129" s="480"/>
      <c r="M129" s="480"/>
      <c r="N129" s="480"/>
      <c r="O129" s="480"/>
      <c r="P129" s="480"/>
    </row>
    <row r="130" spans="2:16" s="453" customFormat="1" ht="15" customHeight="1" x14ac:dyDescent="0.2">
      <c r="B130" s="918" t="s">
        <v>920</v>
      </c>
      <c r="C130" s="919"/>
      <c r="D130" s="919"/>
      <c r="E130" s="919"/>
      <c r="F130" s="919"/>
      <c r="G130" s="919"/>
      <c r="H130" s="919"/>
      <c r="I130" s="919"/>
      <c r="J130" s="920"/>
      <c r="K130" s="478"/>
      <c r="L130" s="478"/>
      <c r="M130" s="478"/>
      <c r="N130" s="478"/>
      <c r="O130" s="478"/>
      <c r="P130" s="478"/>
    </row>
    <row r="131" spans="2:16" s="453" customFormat="1" x14ac:dyDescent="0.2">
      <c r="B131" s="918" t="s">
        <v>921</v>
      </c>
      <c r="C131" s="919"/>
      <c r="D131" s="919"/>
      <c r="E131" s="919"/>
      <c r="F131" s="919"/>
      <c r="G131" s="919"/>
      <c r="H131" s="919"/>
      <c r="I131" s="919"/>
      <c r="J131" s="920"/>
      <c r="K131" s="481"/>
      <c r="L131" s="481"/>
      <c r="M131" s="481"/>
      <c r="N131" s="481"/>
      <c r="O131" s="481"/>
      <c r="P131" s="481"/>
    </row>
    <row r="132" spans="2:16" s="453" customFormat="1" x14ac:dyDescent="0.2">
      <c r="B132" s="918" t="s">
        <v>922</v>
      </c>
      <c r="C132" s="919"/>
      <c r="D132" s="919"/>
      <c r="E132" s="919"/>
      <c r="F132" s="919"/>
      <c r="G132" s="919"/>
      <c r="H132" s="919"/>
      <c r="I132" s="919"/>
      <c r="J132" s="920"/>
      <c r="K132" s="482"/>
      <c r="L132" s="482"/>
      <c r="M132" s="482"/>
      <c r="N132" s="482">
        <v>1</v>
      </c>
      <c r="O132" s="482"/>
      <c r="P132" s="482"/>
    </row>
    <row r="133" spans="2:16" s="499" customFormat="1" ht="15" customHeight="1" x14ac:dyDescent="0.2">
      <c r="B133" s="1040" t="s">
        <v>923</v>
      </c>
      <c r="C133" s="1041"/>
      <c r="D133" s="1041"/>
      <c r="E133" s="1041"/>
      <c r="F133" s="1041"/>
      <c r="G133" s="1041"/>
      <c r="H133" s="1041"/>
      <c r="I133" s="1041"/>
      <c r="J133" s="1042"/>
      <c r="K133" s="994" t="s">
        <v>913</v>
      </c>
      <c r="L133" s="994"/>
      <c r="M133" s="994"/>
      <c r="N133" s="994" t="s">
        <v>913</v>
      </c>
      <c r="O133" s="994"/>
      <c r="P133" s="994"/>
    </row>
    <row r="134" spans="2:16" ht="15" customHeight="1" x14ac:dyDescent="0.25">
      <c r="B134" s="1050" t="s">
        <v>299</v>
      </c>
      <c r="C134" s="1051"/>
      <c r="D134" s="1051"/>
      <c r="E134" s="1051"/>
      <c r="F134" s="1051"/>
      <c r="G134" s="1051"/>
      <c r="H134" s="1051"/>
      <c r="I134" s="1051"/>
      <c r="J134" s="1052"/>
      <c r="K134" s="493" t="s">
        <v>915</v>
      </c>
      <c r="L134" s="493" t="s">
        <v>924</v>
      </c>
      <c r="M134" s="493" t="s">
        <v>925</v>
      </c>
      <c r="N134" s="493" t="s">
        <v>941</v>
      </c>
      <c r="O134" s="493" t="s">
        <v>942</v>
      </c>
      <c r="P134" s="493" t="s">
        <v>943</v>
      </c>
    </row>
    <row r="135" spans="2:16" ht="15" customHeight="1" x14ac:dyDescent="0.25">
      <c r="B135" s="313"/>
      <c r="C135" s="1044" t="s">
        <v>178</v>
      </c>
      <c r="D135" s="1044"/>
      <c r="E135" s="1044"/>
      <c r="F135" s="1044"/>
      <c r="G135" s="1044"/>
      <c r="H135" s="1045"/>
      <c r="I135" s="300" t="s">
        <v>16</v>
      </c>
      <c r="J135" s="300" t="s">
        <v>945</v>
      </c>
      <c r="K135" s="300" t="s">
        <v>927</v>
      </c>
      <c r="L135" s="300" t="s">
        <v>927</v>
      </c>
      <c r="M135" s="300" t="s">
        <v>927</v>
      </c>
      <c r="N135" s="300" t="s">
        <v>927</v>
      </c>
      <c r="O135" s="300" t="s">
        <v>927</v>
      </c>
      <c r="P135" s="300" t="s">
        <v>927</v>
      </c>
    </row>
    <row r="136" spans="2:16" ht="15" customHeight="1" x14ac:dyDescent="0.25">
      <c r="B136" s="178">
        <v>1</v>
      </c>
      <c r="C136" s="1046"/>
      <c r="D136" s="1046"/>
      <c r="E136" s="1046"/>
      <c r="F136" s="1046"/>
      <c r="G136" s="1046"/>
      <c r="H136" s="1047"/>
      <c r="I136" s="317"/>
      <c r="J136" s="489">
        <f>IFERROR(SMALL(K136:P136,1),0)</f>
        <v>0</v>
      </c>
      <c r="K136" s="322"/>
      <c r="L136" s="322"/>
      <c r="M136" s="322"/>
      <c r="N136" s="322"/>
      <c r="O136" s="322"/>
      <c r="P136" s="322"/>
    </row>
    <row r="137" spans="2:16" ht="15" customHeight="1" x14ac:dyDescent="0.25">
      <c r="B137" s="178">
        <v>2</v>
      </c>
      <c r="C137" s="1046"/>
      <c r="D137" s="1046"/>
      <c r="E137" s="1046"/>
      <c r="F137" s="1046"/>
      <c r="G137" s="1046"/>
      <c r="H137" s="1047"/>
      <c r="I137" s="317"/>
      <c r="J137" s="489">
        <f>IFERROR(SMALL(K137:P137,1),0)</f>
        <v>0</v>
      </c>
      <c r="K137" s="322"/>
      <c r="L137" s="322"/>
      <c r="M137" s="322"/>
      <c r="N137" s="322"/>
      <c r="O137" s="322"/>
      <c r="P137" s="322"/>
    </row>
    <row r="138" spans="2:16" ht="15" customHeight="1" x14ac:dyDescent="0.25">
      <c r="B138" s="178">
        <v>3</v>
      </c>
      <c r="C138" s="1046"/>
      <c r="D138" s="1046"/>
      <c r="E138" s="1046"/>
      <c r="F138" s="1046"/>
      <c r="G138" s="1046"/>
      <c r="H138" s="1047"/>
      <c r="I138" s="317"/>
      <c r="J138" s="489">
        <f>IFERROR(SMALL(K138:P138,1),0)</f>
        <v>0</v>
      </c>
      <c r="K138" s="322"/>
      <c r="L138" s="322"/>
      <c r="M138" s="322"/>
      <c r="N138" s="322"/>
      <c r="O138" s="322"/>
      <c r="P138" s="322"/>
    </row>
    <row r="139" spans="2:16" s="453" customFormat="1" ht="15" customHeight="1" x14ac:dyDescent="0.2">
      <c r="B139" s="459"/>
      <c r="C139" s="917" t="s">
        <v>926</v>
      </c>
      <c r="D139" s="917"/>
      <c r="E139" s="917"/>
      <c r="F139" s="917"/>
      <c r="G139" s="917"/>
      <c r="H139" s="917"/>
      <c r="I139" s="917"/>
      <c r="J139" s="917"/>
      <c r="K139" s="464" t="s">
        <v>915</v>
      </c>
      <c r="L139" s="464" t="s">
        <v>924</v>
      </c>
      <c r="M139" s="464" t="s">
        <v>925</v>
      </c>
      <c r="N139" s="464" t="s">
        <v>941</v>
      </c>
      <c r="O139" s="464" t="s">
        <v>942</v>
      </c>
      <c r="P139" s="464" t="s">
        <v>943</v>
      </c>
    </row>
    <row r="140" spans="2:16" s="453" customFormat="1" ht="15" customHeight="1" x14ac:dyDescent="0.2">
      <c r="B140" s="918" t="s">
        <v>916</v>
      </c>
      <c r="C140" s="919"/>
      <c r="D140" s="919"/>
      <c r="E140" s="919"/>
      <c r="F140" s="919"/>
      <c r="G140" s="919"/>
      <c r="H140" s="919"/>
      <c r="I140" s="919"/>
      <c r="J140" s="920"/>
      <c r="K140" s="478"/>
      <c r="L140" s="478"/>
      <c r="M140" s="478"/>
      <c r="N140" s="478"/>
      <c r="O140" s="478"/>
      <c r="P140" s="478"/>
    </row>
    <row r="141" spans="2:16" s="453" customFormat="1" ht="15" customHeight="1" x14ac:dyDescent="0.2">
      <c r="B141" s="918" t="s">
        <v>917</v>
      </c>
      <c r="C141" s="919"/>
      <c r="D141" s="919"/>
      <c r="E141" s="919"/>
      <c r="F141" s="919"/>
      <c r="G141" s="919"/>
      <c r="H141" s="919"/>
      <c r="I141" s="919"/>
      <c r="J141" s="920"/>
      <c r="K141" s="479"/>
      <c r="L141" s="479"/>
      <c r="M141" s="479"/>
      <c r="N141" s="479"/>
      <c r="O141" s="479"/>
      <c r="P141" s="479"/>
    </row>
    <row r="142" spans="2:16" s="453" customFormat="1" ht="15" customHeight="1" x14ac:dyDescent="0.2">
      <c r="B142" s="918" t="s">
        <v>918</v>
      </c>
      <c r="C142" s="919"/>
      <c r="D142" s="919"/>
      <c r="E142" s="919"/>
      <c r="F142" s="919"/>
      <c r="G142" s="919"/>
      <c r="H142" s="919"/>
      <c r="I142" s="919"/>
      <c r="J142" s="920"/>
      <c r="K142" s="480"/>
      <c r="L142" s="480"/>
      <c r="M142" s="480"/>
      <c r="N142" s="480"/>
      <c r="O142" s="480"/>
      <c r="P142" s="480"/>
    </row>
    <row r="143" spans="2:16" s="453" customFormat="1" ht="15" customHeight="1" x14ac:dyDescent="0.2">
      <c r="B143" s="918" t="s">
        <v>919</v>
      </c>
      <c r="C143" s="919"/>
      <c r="D143" s="919"/>
      <c r="E143" s="919"/>
      <c r="F143" s="919"/>
      <c r="G143" s="919"/>
      <c r="H143" s="919"/>
      <c r="I143" s="919"/>
      <c r="J143" s="920"/>
      <c r="K143" s="480"/>
      <c r="L143" s="480"/>
      <c r="M143" s="480"/>
      <c r="N143" s="480"/>
      <c r="O143" s="480"/>
      <c r="P143" s="480"/>
    </row>
    <row r="144" spans="2:16" s="453" customFormat="1" ht="15" customHeight="1" x14ac:dyDescent="0.2">
      <c r="B144" s="918" t="s">
        <v>920</v>
      </c>
      <c r="C144" s="919"/>
      <c r="D144" s="919"/>
      <c r="E144" s="919"/>
      <c r="F144" s="919"/>
      <c r="G144" s="919"/>
      <c r="H144" s="919"/>
      <c r="I144" s="919"/>
      <c r="J144" s="920"/>
      <c r="K144" s="478"/>
      <c r="L144" s="478"/>
      <c r="M144" s="478"/>
      <c r="N144" s="478"/>
      <c r="O144" s="478"/>
      <c r="P144" s="478"/>
    </row>
    <row r="145" spans="2:16" s="453" customFormat="1" x14ac:dyDescent="0.2">
      <c r="B145" s="918" t="s">
        <v>921</v>
      </c>
      <c r="C145" s="919"/>
      <c r="D145" s="919"/>
      <c r="E145" s="919"/>
      <c r="F145" s="919"/>
      <c r="G145" s="919"/>
      <c r="H145" s="919"/>
      <c r="I145" s="919"/>
      <c r="J145" s="920"/>
      <c r="K145" s="481"/>
      <c r="L145" s="481"/>
      <c r="M145" s="481"/>
      <c r="N145" s="481"/>
      <c r="O145" s="481"/>
      <c r="P145" s="481"/>
    </row>
    <row r="146" spans="2:16" s="453" customFormat="1" x14ac:dyDescent="0.2">
      <c r="B146" s="918" t="s">
        <v>922</v>
      </c>
      <c r="C146" s="919"/>
      <c r="D146" s="919"/>
      <c r="E146" s="919"/>
      <c r="F146" s="919"/>
      <c r="G146" s="919"/>
      <c r="H146" s="919"/>
      <c r="I146" s="919"/>
      <c r="J146" s="920"/>
      <c r="K146" s="482"/>
      <c r="L146" s="482"/>
      <c r="M146" s="482"/>
      <c r="N146" s="482"/>
      <c r="O146" s="482"/>
      <c r="P146" s="482"/>
    </row>
    <row r="147" spans="2:16" s="499" customFormat="1" ht="15" customHeight="1" x14ac:dyDescent="0.2">
      <c r="B147" s="1040" t="s">
        <v>923</v>
      </c>
      <c r="C147" s="1041"/>
      <c r="D147" s="1041"/>
      <c r="E147" s="1041"/>
      <c r="F147" s="1041"/>
      <c r="G147" s="1041"/>
      <c r="H147" s="1041"/>
      <c r="I147" s="1041"/>
      <c r="J147" s="1042"/>
      <c r="K147" s="994" t="s">
        <v>913</v>
      </c>
      <c r="L147" s="994"/>
      <c r="M147" s="994"/>
      <c r="N147" s="994" t="s">
        <v>913</v>
      </c>
      <c r="O147" s="994"/>
      <c r="P147" s="994"/>
    </row>
    <row r="148" spans="2:16" ht="15" customHeight="1" x14ac:dyDescent="0.25">
      <c r="B148" s="1048" t="s">
        <v>706</v>
      </c>
      <c r="C148" s="1049"/>
      <c r="D148" s="1049"/>
      <c r="E148" s="1049"/>
      <c r="F148" s="1049"/>
      <c r="G148" s="1049"/>
      <c r="H148" s="1049"/>
      <c r="I148" s="1049"/>
      <c r="J148" s="1055"/>
      <c r="K148" s="328" t="s">
        <v>915</v>
      </c>
      <c r="L148" s="328" t="s">
        <v>924</v>
      </c>
      <c r="M148" s="328" t="s">
        <v>925</v>
      </c>
      <c r="N148" s="328" t="s">
        <v>941</v>
      </c>
      <c r="O148" s="328" t="s">
        <v>942</v>
      </c>
      <c r="P148" s="328" t="s">
        <v>943</v>
      </c>
    </row>
    <row r="149" spans="2:16" ht="15" customHeight="1" x14ac:dyDescent="0.25">
      <c r="B149" s="1043" t="s">
        <v>15</v>
      </c>
      <c r="C149" s="1044"/>
      <c r="D149" s="1044"/>
      <c r="E149" s="1044"/>
      <c r="F149" s="1044"/>
      <c r="G149" s="1044"/>
      <c r="H149" s="1045"/>
      <c r="I149" s="300" t="s">
        <v>16</v>
      </c>
      <c r="J149" s="300" t="s">
        <v>945</v>
      </c>
      <c r="K149" s="300" t="s">
        <v>927</v>
      </c>
      <c r="L149" s="300" t="s">
        <v>927</v>
      </c>
      <c r="M149" s="300" t="s">
        <v>927</v>
      </c>
      <c r="N149" s="300" t="s">
        <v>927</v>
      </c>
      <c r="O149" s="300" t="s">
        <v>927</v>
      </c>
      <c r="P149" s="300" t="s">
        <v>927</v>
      </c>
    </row>
    <row r="150" spans="2:16" ht="15" customHeight="1" x14ac:dyDescent="0.25">
      <c r="B150" s="178">
        <v>1</v>
      </c>
      <c r="C150" s="1046"/>
      <c r="D150" s="1046"/>
      <c r="E150" s="1046"/>
      <c r="F150" s="1046"/>
      <c r="G150" s="1046"/>
      <c r="H150" s="1047"/>
      <c r="I150" s="317"/>
      <c r="J150" s="489">
        <f>IFERROR(SMALL(K150:P150,1),0)</f>
        <v>0</v>
      </c>
      <c r="K150" s="322"/>
      <c r="L150" s="322"/>
      <c r="M150" s="322"/>
      <c r="N150" s="322"/>
      <c r="O150" s="322"/>
      <c r="P150" s="322"/>
    </row>
    <row r="151" spans="2:16" ht="15" customHeight="1" x14ac:dyDescent="0.25">
      <c r="B151" s="178">
        <v>2</v>
      </c>
      <c r="C151" s="1046"/>
      <c r="D151" s="1046"/>
      <c r="E151" s="1046"/>
      <c r="F151" s="1046"/>
      <c r="G151" s="1046"/>
      <c r="H151" s="1047"/>
      <c r="I151" s="317"/>
      <c r="J151" s="489">
        <f>IFERROR(SMALL(K151:P151,1),0)</f>
        <v>0</v>
      </c>
      <c r="K151" s="322"/>
      <c r="L151" s="322"/>
      <c r="M151" s="322"/>
      <c r="N151" s="322"/>
      <c r="O151" s="322"/>
      <c r="P151" s="322"/>
    </row>
    <row r="152" spans="2:16" ht="15" customHeight="1" x14ac:dyDescent="0.25">
      <c r="B152" s="178">
        <v>3</v>
      </c>
      <c r="C152" s="1046"/>
      <c r="D152" s="1046"/>
      <c r="E152" s="1046"/>
      <c r="F152" s="1046"/>
      <c r="G152" s="1046"/>
      <c r="H152" s="1047"/>
      <c r="I152" s="317"/>
      <c r="J152" s="489">
        <f>IFERROR(SMALL(K152:P152,1),0)</f>
        <v>0</v>
      </c>
      <c r="K152" s="322"/>
      <c r="L152" s="322"/>
      <c r="M152" s="322"/>
      <c r="N152" s="322"/>
      <c r="O152" s="322"/>
      <c r="P152" s="322"/>
    </row>
    <row r="153" spans="2:16" s="453" customFormat="1" ht="15" customHeight="1" x14ac:dyDescent="0.2">
      <c r="B153" s="459"/>
      <c r="C153" s="917" t="s">
        <v>926</v>
      </c>
      <c r="D153" s="917"/>
      <c r="E153" s="917"/>
      <c r="F153" s="917"/>
      <c r="G153" s="917"/>
      <c r="H153" s="917"/>
      <c r="I153" s="917"/>
      <c r="J153" s="917"/>
      <c r="K153" s="464" t="s">
        <v>915</v>
      </c>
      <c r="L153" s="464" t="s">
        <v>924</v>
      </c>
      <c r="M153" s="464" t="s">
        <v>925</v>
      </c>
      <c r="N153" s="464" t="s">
        <v>941</v>
      </c>
      <c r="O153" s="464" t="s">
        <v>942</v>
      </c>
      <c r="P153" s="464" t="s">
        <v>943</v>
      </c>
    </row>
    <row r="154" spans="2:16" s="453" customFormat="1" ht="15" customHeight="1" x14ac:dyDescent="0.2">
      <c r="B154" s="918" t="s">
        <v>916</v>
      </c>
      <c r="C154" s="919"/>
      <c r="D154" s="919"/>
      <c r="E154" s="919"/>
      <c r="F154" s="919"/>
      <c r="G154" s="919"/>
      <c r="H154" s="919"/>
      <c r="I154" s="919"/>
      <c r="J154" s="920"/>
      <c r="K154" s="478"/>
      <c r="L154" s="478"/>
      <c r="M154" s="478"/>
      <c r="N154" s="478"/>
      <c r="O154" s="478"/>
      <c r="P154" s="478"/>
    </row>
    <row r="155" spans="2:16" s="453" customFormat="1" ht="15" customHeight="1" x14ac:dyDescent="0.2">
      <c r="B155" s="918" t="s">
        <v>917</v>
      </c>
      <c r="C155" s="919"/>
      <c r="D155" s="919"/>
      <c r="E155" s="919"/>
      <c r="F155" s="919"/>
      <c r="G155" s="919"/>
      <c r="H155" s="919"/>
      <c r="I155" s="919"/>
      <c r="J155" s="920"/>
      <c r="K155" s="479"/>
      <c r="L155" s="479"/>
      <c r="M155" s="479"/>
      <c r="N155" s="479"/>
      <c r="O155" s="479"/>
      <c r="P155" s="479"/>
    </row>
    <row r="156" spans="2:16" s="453" customFormat="1" ht="15" customHeight="1" x14ac:dyDescent="0.2">
      <c r="B156" s="918" t="s">
        <v>918</v>
      </c>
      <c r="C156" s="919"/>
      <c r="D156" s="919"/>
      <c r="E156" s="919"/>
      <c r="F156" s="919"/>
      <c r="G156" s="919"/>
      <c r="H156" s="919"/>
      <c r="I156" s="919"/>
      <c r="J156" s="920"/>
      <c r="K156" s="480"/>
      <c r="L156" s="480"/>
      <c r="M156" s="480"/>
      <c r="N156" s="480"/>
      <c r="O156" s="480"/>
      <c r="P156" s="480"/>
    </row>
    <row r="157" spans="2:16" s="453" customFormat="1" ht="15" customHeight="1" x14ac:dyDescent="0.2">
      <c r="B157" s="918" t="s">
        <v>919</v>
      </c>
      <c r="C157" s="919"/>
      <c r="D157" s="919"/>
      <c r="E157" s="919"/>
      <c r="F157" s="919"/>
      <c r="G157" s="919"/>
      <c r="H157" s="919"/>
      <c r="I157" s="919"/>
      <c r="J157" s="920"/>
      <c r="K157" s="480"/>
      <c r="L157" s="480"/>
      <c r="M157" s="480"/>
      <c r="N157" s="480"/>
      <c r="O157" s="480"/>
      <c r="P157" s="480"/>
    </row>
    <row r="158" spans="2:16" s="453" customFormat="1" ht="15" customHeight="1" x14ac:dyDescent="0.2">
      <c r="B158" s="918" t="s">
        <v>920</v>
      </c>
      <c r="C158" s="919"/>
      <c r="D158" s="919"/>
      <c r="E158" s="919"/>
      <c r="F158" s="919"/>
      <c r="G158" s="919"/>
      <c r="H158" s="919"/>
      <c r="I158" s="919"/>
      <c r="J158" s="920"/>
      <c r="K158" s="478"/>
      <c r="L158" s="478"/>
      <c r="M158" s="478"/>
      <c r="N158" s="478"/>
      <c r="O158" s="478"/>
      <c r="P158" s="478"/>
    </row>
    <row r="159" spans="2:16" s="453" customFormat="1" x14ac:dyDescent="0.2">
      <c r="B159" s="918" t="s">
        <v>921</v>
      </c>
      <c r="C159" s="919"/>
      <c r="D159" s="919"/>
      <c r="E159" s="919"/>
      <c r="F159" s="919"/>
      <c r="G159" s="919"/>
      <c r="H159" s="919"/>
      <c r="I159" s="919"/>
      <c r="J159" s="920"/>
      <c r="K159" s="481"/>
      <c r="L159" s="481"/>
      <c r="M159" s="481"/>
      <c r="N159" s="481"/>
      <c r="O159" s="481"/>
      <c r="P159" s="481"/>
    </row>
    <row r="160" spans="2:16" s="453" customFormat="1" x14ac:dyDescent="0.2">
      <c r="B160" s="918" t="s">
        <v>922</v>
      </c>
      <c r="C160" s="919"/>
      <c r="D160" s="919"/>
      <c r="E160" s="919"/>
      <c r="F160" s="919"/>
      <c r="G160" s="919"/>
      <c r="H160" s="919"/>
      <c r="I160" s="919"/>
      <c r="J160" s="920"/>
      <c r="K160" s="482"/>
      <c r="L160" s="482"/>
      <c r="M160" s="482"/>
      <c r="N160" s="482"/>
      <c r="O160" s="482"/>
      <c r="P160" s="482"/>
    </row>
    <row r="161" spans="2:16" s="499" customFormat="1" ht="15" customHeight="1" x14ac:dyDescent="0.2">
      <c r="B161" s="1040" t="s">
        <v>923</v>
      </c>
      <c r="C161" s="1041"/>
      <c r="D161" s="1041"/>
      <c r="E161" s="1041"/>
      <c r="F161" s="1041"/>
      <c r="G161" s="1041"/>
      <c r="H161" s="1041"/>
      <c r="I161" s="1041"/>
      <c r="J161" s="1042"/>
      <c r="K161" s="994" t="s">
        <v>913</v>
      </c>
      <c r="L161" s="994"/>
      <c r="M161" s="994"/>
      <c r="N161" s="994" t="s">
        <v>913</v>
      </c>
      <c r="O161" s="994"/>
      <c r="P161" s="994"/>
    </row>
  </sheetData>
  <sheetProtection password="C9A4" sheet="1" objects="1" scenarios="1"/>
  <mergeCells count="168">
    <mergeCell ref="C10:G10"/>
    <mergeCell ref="C11:G11"/>
    <mergeCell ref="B7:G7"/>
    <mergeCell ref="C8:G8"/>
    <mergeCell ref="C15:G15"/>
    <mergeCell ref="C16:G16"/>
    <mergeCell ref="C17:G17"/>
    <mergeCell ref="C12:G12"/>
    <mergeCell ref="C13:G13"/>
    <mergeCell ref="C14:G14"/>
    <mergeCell ref="C9:G9"/>
    <mergeCell ref="C18:G18"/>
    <mergeCell ref="C19:G19"/>
    <mergeCell ref="C20:G20"/>
    <mergeCell ref="C39:G39"/>
    <mergeCell ref="C40:G40"/>
    <mergeCell ref="C41:G41"/>
    <mergeCell ref="C36:G36"/>
    <mergeCell ref="C37:G37"/>
    <mergeCell ref="C38:G38"/>
    <mergeCell ref="C33:G33"/>
    <mergeCell ref="C34:G34"/>
    <mergeCell ref="C35:G35"/>
    <mergeCell ref="C30:G30"/>
    <mergeCell ref="C31:G31"/>
    <mergeCell ref="C32:G32"/>
    <mergeCell ref="C27:G27"/>
    <mergeCell ref="C28:G28"/>
    <mergeCell ref="C29:G29"/>
    <mergeCell ref="C24:G24"/>
    <mergeCell ref="C25:G25"/>
    <mergeCell ref="C26:G26"/>
    <mergeCell ref="C21:G21"/>
    <mergeCell ref="C22:G22"/>
    <mergeCell ref="C23:G23"/>
    <mergeCell ref="C42:G42"/>
    <mergeCell ref="C43:G43"/>
    <mergeCell ref="C44:G44"/>
    <mergeCell ref="C63:G63"/>
    <mergeCell ref="C64:G64"/>
    <mergeCell ref="C65:G65"/>
    <mergeCell ref="C60:G60"/>
    <mergeCell ref="C61:G61"/>
    <mergeCell ref="C62:G62"/>
    <mergeCell ref="C57:G57"/>
    <mergeCell ref="C58:G58"/>
    <mergeCell ref="C59:G59"/>
    <mergeCell ref="C54:G54"/>
    <mergeCell ref="C55:G55"/>
    <mergeCell ref="C56:G56"/>
    <mergeCell ref="C51:G51"/>
    <mergeCell ref="C52:G52"/>
    <mergeCell ref="C53:G53"/>
    <mergeCell ref="C48:G48"/>
    <mergeCell ref="C49:G49"/>
    <mergeCell ref="C50:G50"/>
    <mergeCell ref="C45:G45"/>
    <mergeCell ref="C46:G46"/>
    <mergeCell ref="C47:G47"/>
    <mergeCell ref="C69:G69"/>
    <mergeCell ref="C70:G70"/>
    <mergeCell ref="C71:G71"/>
    <mergeCell ref="C79:G79"/>
    <mergeCell ref="C80:G80"/>
    <mergeCell ref="C75:G75"/>
    <mergeCell ref="C76:G76"/>
    <mergeCell ref="C77:G77"/>
    <mergeCell ref="C72:G72"/>
    <mergeCell ref="C73:G73"/>
    <mergeCell ref="C74:G74"/>
    <mergeCell ref="C78:G78"/>
    <mergeCell ref="C66:G66"/>
    <mergeCell ref="C67:G67"/>
    <mergeCell ref="C68:G68"/>
    <mergeCell ref="B128:J128"/>
    <mergeCell ref="B129:J129"/>
    <mergeCell ref="C85:G85"/>
    <mergeCell ref="C86:G86"/>
    <mergeCell ref="C81:G81"/>
    <mergeCell ref="C87:G87"/>
    <mergeCell ref="C88:G88"/>
    <mergeCell ref="C89:G89"/>
    <mergeCell ref="B113:J113"/>
    <mergeCell ref="B114:J114"/>
    <mergeCell ref="B115:J115"/>
    <mergeCell ref="B126:J126"/>
    <mergeCell ref="C120:G120"/>
    <mergeCell ref="B116:J116"/>
    <mergeCell ref="B117:J117"/>
    <mergeCell ref="C95:G95"/>
    <mergeCell ref="C121:G121"/>
    <mergeCell ref="C122:G122"/>
    <mergeCell ref="C123:G123"/>
    <mergeCell ref="C124:G124"/>
    <mergeCell ref="B127:J127"/>
    <mergeCell ref="C84:G84"/>
    <mergeCell ref="C90:G90"/>
    <mergeCell ref="C91:G91"/>
    <mergeCell ref="C92:G92"/>
    <mergeCell ref="C99:G99"/>
    <mergeCell ref="C100:G100"/>
    <mergeCell ref="C101:G101"/>
    <mergeCell ref="C104:G104"/>
    <mergeCell ref="C97:G97"/>
    <mergeCell ref="C98:G98"/>
    <mergeCell ref="C102:G102"/>
    <mergeCell ref="C103:G103"/>
    <mergeCell ref="C94:G94"/>
    <mergeCell ref="N117:P117"/>
    <mergeCell ref="B118:J118"/>
    <mergeCell ref="C125:J125"/>
    <mergeCell ref="C105:G105"/>
    <mergeCell ref="C106:G106"/>
    <mergeCell ref="C119:G119"/>
    <mergeCell ref="B142:J142"/>
    <mergeCell ref="C135:H135"/>
    <mergeCell ref="C136:H136"/>
    <mergeCell ref="C137:H137"/>
    <mergeCell ref="B133:J133"/>
    <mergeCell ref="N133:P133"/>
    <mergeCell ref="C109:J109"/>
    <mergeCell ref="B110:J110"/>
    <mergeCell ref="B111:J111"/>
    <mergeCell ref="B112:J112"/>
    <mergeCell ref="C107:G107"/>
    <mergeCell ref="C108:G108"/>
    <mergeCell ref="B131:J131"/>
    <mergeCell ref="B132:J132"/>
    <mergeCell ref="B130:J130"/>
    <mergeCell ref="B2:J2"/>
    <mergeCell ref="B3:J4"/>
    <mergeCell ref="B5:J5"/>
    <mergeCell ref="B6:J6"/>
    <mergeCell ref="C93:G93"/>
    <mergeCell ref="B148:J148"/>
    <mergeCell ref="B154:J154"/>
    <mergeCell ref="K147:M147"/>
    <mergeCell ref="K133:M133"/>
    <mergeCell ref="B134:J134"/>
    <mergeCell ref="C138:H138"/>
    <mergeCell ref="C139:J139"/>
    <mergeCell ref="B140:J140"/>
    <mergeCell ref="B141:J141"/>
    <mergeCell ref="B143:J143"/>
    <mergeCell ref="B144:J144"/>
    <mergeCell ref="B145:J145"/>
    <mergeCell ref="B146:J146"/>
    <mergeCell ref="B147:J147"/>
    <mergeCell ref="K117:M117"/>
    <mergeCell ref="K3:P3"/>
    <mergeCell ref="C96:G96"/>
    <mergeCell ref="C82:G82"/>
    <mergeCell ref="C83:G83"/>
    <mergeCell ref="B161:J161"/>
    <mergeCell ref="K161:M161"/>
    <mergeCell ref="N161:P161"/>
    <mergeCell ref="B155:J155"/>
    <mergeCell ref="B156:J156"/>
    <mergeCell ref="B157:J157"/>
    <mergeCell ref="N147:P147"/>
    <mergeCell ref="B149:H149"/>
    <mergeCell ref="C150:H150"/>
    <mergeCell ref="C151:H151"/>
    <mergeCell ref="C152:H152"/>
    <mergeCell ref="B158:J158"/>
    <mergeCell ref="B159:J159"/>
    <mergeCell ref="C153:J153"/>
    <mergeCell ref="B160:J16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9B881-CCCC-406F-874A-77068AADC13E}">
  <sheetPr codeName="Plan2">
    <tabColor theme="2" tint="-0.89999084444715716"/>
  </sheetPr>
  <dimension ref="A2:AX312"/>
  <sheetViews>
    <sheetView topLeftCell="K126" zoomScale="90" zoomScaleNormal="90" workbookViewId="0">
      <selection activeCell="Y7" sqref="Y7"/>
    </sheetView>
  </sheetViews>
  <sheetFormatPr defaultRowHeight="12.75" x14ac:dyDescent="0.2"/>
  <cols>
    <col min="1" max="1" width="5.5703125" style="24" customWidth="1"/>
    <col min="2" max="2" width="18.85546875" style="24" bestFit="1" customWidth="1"/>
    <col min="3" max="3" width="6.5703125" style="24" customWidth="1"/>
    <col min="4" max="4" width="6.5703125" style="24" bestFit="1" customWidth="1"/>
    <col min="5" max="6" width="9.5703125" style="24" bestFit="1" customWidth="1"/>
    <col min="7" max="7" width="9.140625" style="24"/>
    <col min="8" max="8" width="19.5703125" style="24" bestFit="1" customWidth="1"/>
    <col min="9" max="9" width="14.42578125" style="24" bestFit="1" customWidth="1"/>
    <col min="10" max="10" width="17.140625" style="24" bestFit="1" customWidth="1"/>
    <col min="11" max="12" width="8.42578125" style="24" bestFit="1" customWidth="1"/>
    <col min="13" max="13" width="9.42578125" style="24" bestFit="1" customWidth="1"/>
    <col min="14" max="14" width="9" style="24" bestFit="1" customWidth="1"/>
    <col min="15" max="16" width="8.5703125" style="24" customWidth="1"/>
    <col min="17" max="17" width="9.140625" style="24"/>
    <col min="18" max="18" width="8.42578125" style="24" customWidth="1"/>
    <col min="19" max="20" width="8.42578125" style="24" bestFit="1" customWidth="1"/>
    <col min="21" max="21" width="18.85546875" style="24" bestFit="1" customWidth="1"/>
    <col min="22" max="22" width="10.140625" style="24" bestFit="1" customWidth="1"/>
    <col min="23" max="23" width="8.42578125" style="24" customWidth="1"/>
    <col min="24" max="24" width="9.42578125" style="24" bestFit="1" customWidth="1"/>
    <col min="25" max="25" width="10" style="24" customWidth="1"/>
    <col min="26" max="27" width="11.140625" style="24" bestFit="1" customWidth="1"/>
    <col min="28" max="28" width="46.42578125" style="24" bestFit="1" customWidth="1"/>
    <col min="29" max="29" width="9.140625" style="24"/>
    <col min="30" max="30" width="15.5703125" style="24" bestFit="1" customWidth="1"/>
    <col min="31" max="31" width="9.140625" style="24"/>
    <col min="32" max="32" width="4" style="24" bestFit="1" customWidth="1"/>
    <col min="33" max="33" width="35.42578125" style="24" bestFit="1" customWidth="1"/>
    <col min="34" max="34" width="4" style="24" bestFit="1" customWidth="1"/>
    <col min="35" max="36" width="9.140625" style="24"/>
    <col min="37" max="40" width="8.42578125" style="24" bestFit="1" customWidth="1"/>
    <col min="41" max="41" width="17.85546875" style="24" bestFit="1" customWidth="1"/>
    <col min="42" max="42" width="21.5703125" style="24" customWidth="1"/>
    <col min="43" max="43" width="11.42578125" style="713" bestFit="1" customWidth="1"/>
    <col min="44" max="44" width="10.140625" style="713" bestFit="1" customWidth="1"/>
    <col min="45" max="45" width="11.42578125" style="24" bestFit="1" customWidth="1"/>
    <col min="46" max="46" width="8.5703125" style="24" bestFit="1" customWidth="1"/>
    <col min="47" max="47" width="15.5703125" style="24" bestFit="1" customWidth="1"/>
    <col min="48" max="48" width="8.5703125" style="24" bestFit="1" customWidth="1"/>
    <col min="49" max="49" width="9.7109375" style="24" bestFit="1" customWidth="1"/>
    <col min="50" max="16384" width="9.140625" style="24"/>
  </cols>
  <sheetData>
    <row r="2" spans="1:50" ht="90" x14ac:dyDescent="0.2">
      <c r="B2" s="603" t="s">
        <v>1055</v>
      </c>
      <c r="C2" s="604" t="s">
        <v>905</v>
      </c>
      <c r="D2" s="604" t="s">
        <v>1056</v>
      </c>
      <c r="E2" s="604" t="s">
        <v>1057</v>
      </c>
      <c r="F2" s="604" t="s">
        <v>1058</v>
      </c>
      <c r="G2" s="604" t="s">
        <v>1059</v>
      </c>
      <c r="H2" s="604" t="s">
        <v>1060</v>
      </c>
      <c r="I2" s="604" t="s">
        <v>1061</v>
      </c>
      <c r="J2" s="604" t="s">
        <v>1048</v>
      </c>
      <c r="K2" s="604" t="s">
        <v>1049</v>
      </c>
      <c r="L2" s="604" t="s">
        <v>1066</v>
      </c>
      <c r="M2" s="604" t="s">
        <v>1067</v>
      </c>
      <c r="N2" s="604" t="s">
        <v>1068</v>
      </c>
      <c r="O2" s="604" t="s">
        <v>1050</v>
      </c>
      <c r="P2" s="604" t="s">
        <v>1051</v>
      </c>
      <c r="Q2" s="604" t="s">
        <v>1052</v>
      </c>
      <c r="R2" s="604" t="s">
        <v>1053</v>
      </c>
      <c r="S2" s="604" t="s">
        <v>1054</v>
      </c>
    </row>
    <row r="3" spans="1:50" ht="15" x14ac:dyDescent="0.2">
      <c r="B3" s="605" t="str">
        <f>VLOOKUP(Apresentação!M4,Apoio!A13:F21,2,FALSE)</f>
        <v>Selecione o Tipo de Projeto</v>
      </c>
      <c r="C3" s="606" t="str">
        <f>VLOOKUP(Apresentação!E15,Apoio!A47:F49,2,FALSE)</f>
        <v>Selecione o tipo de atividade</v>
      </c>
      <c r="D3" s="607">
        <f>IndFinanceiro!F8</f>
        <v>0</v>
      </c>
      <c r="E3" s="607">
        <f>IndFinanceiro!F10</f>
        <v>0</v>
      </c>
      <c r="F3" s="607">
        <f>IndFinanceiro!F12</f>
        <v>0</v>
      </c>
      <c r="G3" s="607">
        <f>IndFinanceiro!L8</f>
        <v>0</v>
      </c>
      <c r="H3" s="607">
        <f>IndFinanceiro!L10</f>
        <v>0</v>
      </c>
      <c r="I3" s="607">
        <f>IndFinanceiro!L12</f>
        <v>0</v>
      </c>
      <c r="J3" s="607">
        <f>'Custo Contábil'!D20</f>
        <v>5128.2051282051279</v>
      </c>
      <c r="K3" s="607">
        <f>'Custo Contábil'!F20</f>
        <v>5128.2051282051279</v>
      </c>
      <c r="L3" s="608">
        <f>RCB!F13</f>
        <v>0</v>
      </c>
      <c r="M3" s="608">
        <f>RCB!E13</f>
        <v>0</v>
      </c>
      <c r="N3" s="607">
        <f>'Custo Contábil'!F7</f>
        <v>0</v>
      </c>
      <c r="O3" s="608">
        <f>Treinamento!K15</f>
        <v>0</v>
      </c>
      <c r="P3" s="608">
        <f>Marketing!K15</f>
        <v>0</v>
      </c>
      <c r="Q3" s="608">
        <f>Treinamento!K28</f>
        <v>0</v>
      </c>
      <c r="R3" s="609">
        <f>RCB!C13</f>
        <v>0</v>
      </c>
      <c r="S3" s="609">
        <f>RCB!D13</f>
        <v>0</v>
      </c>
    </row>
    <row r="5" spans="1:50" x14ac:dyDescent="0.2">
      <c r="V5" s="618"/>
      <c r="W5" s="618"/>
      <c r="X5" s="618"/>
      <c r="Y5" s="618"/>
      <c r="AD5" s="25"/>
      <c r="AE5" s="25"/>
      <c r="AF5" s="25"/>
      <c r="AG5" s="25"/>
      <c r="AH5" s="25"/>
    </row>
    <row r="6" spans="1:50" x14ac:dyDescent="0.2">
      <c r="B6" s="790" t="s">
        <v>169</v>
      </c>
      <c r="C6" s="791"/>
      <c r="D6" s="791"/>
      <c r="E6" s="791"/>
      <c r="F6" s="792"/>
      <c r="G6" s="26"/>
      <c r="H6" s="790" t="s">
        <v>129</v>
      </c>
      <c r="I6" s="791"/>
      <c r="J6" s="791"/>
      <c r="K6" s="791"/>
      <c r="L6" s="791"/>
      <c r="M6" s="791"/>
      <c r="N6" s="791"/>
      <c r="O6" s="791"/>
      <c r="P6" s="792"/>
      <c r="Q6" s="25"/>
      <c r="R6" s="25"/>
      <c r="S6" s="25"/>
      <c r="T6" s="25" t="s">
        <v>127</v>
      </c>
      <c r="U6" s="27" t="s">
        <v>126</v>
      </c>
      <c r="V6" s="27" t="s">
        <v>184</v>
      </c>
      <c r="W6" s="27" t="s">
        <v>185</v>
      </c>
      <c r="X6" s="27" t="s">
        <v>186</v>
      </c>
      <c r="Y6" s="27" t="s">
        <v>187</v>
      </c>
      <c r="Z6" s="25"/>
      <c r="AA6" s="25"/>
      <c r="AB6" s="25"/>
      <c r="AC6" s="25"/>
      <c r="AD6" s="817" t="s">
        <v>128</v>
      </c>
      <c r="AE6" s="25"/>
      <c r="AF6" s="806" t="s">
        <v>1082</v>
      </c>
      <c r="AG6" s="806"/>
      <c r="AH6" s="806"/>
      <c r="AI6" s="25"/>
      <c r="AJ6" s="25"/>
      <c r="AK6" s="25" t="s">
        <v>127</v>
      </c>
      <c r="AL6" s="25" t="s">
        <v>126</v>
      </c>
      <c r="AM6" s="25" t="s">
        <v>155</v>
      </c>
      <c r="AN6" s="25" t="s">
        <v>157</v>
      </c>
      <c r="AO6" s="25" t="s">
        <v>156</v>
      </c>
      <c r="AP6" s="25" t="s">
        <v>159</v>
      </c>
      <c r="AQ6" s="714" t="s">
        <v>158</v>
      </c>
      <c r="AR6" s="714" t="s">
        <v>200</v>
      </c>
      <c r="AS6" s="25" t="s">
        <v>201</v>
      </c>
      <c r="AT6" s="25"/>
      <c r="AU6" s="25"/>
      <c r="AV6" s="25"/>
    </row>
    <row r="7" spans="1:50" x14ac:dyDescent="0.2">
      <c r="B7" s="793" t="s">
        <v>193</v>
      </c>
      <c r="C7" s="794"/>
      <c r="D7" s="794"/>
      <c r="E7" s="794"/>
      <c r="F7" s="795"/>
      <c r="G7" s="26"/>
      <c r="H7" s="796" t="s">
        <v>84</v>
      </c>
      <c r="I7" s="796" t="s">
        <v>85</v>
      </c>
      <c r="J7" s="796" t="s">
        <v>86</v>
      </c>
      <c r="K7" s="796" t="s">
        <v>87</v>
      </c>
      <c r="L7" s="796" t="s">
        <v>88</v>
      </c>
      <c r="M7" s="796" t="s">
        <v>89</v>
      </c>
      <c r="N7" s="796" t="s">
        <v>90</v>
      </c>
      <c r="O7" s="796" t="s">
        <v>182</v>
      </c>
      <c r="P7" s="796" t="s">
        <v>183</v>
      </c>
      <c r="Q7" s="25"/>
      <c r="R7" s="25"/>
      <c r="S7" s="25"/>
      <c r="T7" s="25">
        <f>Apresentação!E7</f>
        <v>13</v>
      </c>
      <c r="U7" s="25">
        <f>Apresentação!E18</f>
        <v>11</v>
      </c>
      <c r="V7" s="27">
        <f>IFERROR(DGET($R$11:$Y$143,V6,$T$6:$U$7),0)</f>
        <v>1277.1199999999999</v>
      </c>
      <c r="W7" s="27">
        <f>IFERROR(DGET($R$11:$Y$143,W6,$T$6:$U$7),0)</f>
        <v>432.7</v>
      </c>
      <c r="X7" s="27">
        <f>IFERROR(DGET($R$11:$Y$143,X6,$T$6:$U$7),0)</f>
        <v>1767.1999999999998</v>
      </c>
      <c r="Y7" s="27">
        <f>IFERROR(DGET($R$11:$Y$143,Y6,$T$6:$U$7),0)</f>
        <v>741.75</v>
      </c>
      <c r="Z7" s="25"/>
      <c r="AA7" s="25"/>
      <c r="AB7" s="25"/>
      <c r="AC7" s="25"/>
      <c r="AD7" s="817"/>
      <c r="AE7" s="25"/>
      <c r="AF7" s="28">
        <v>1</v>
      </c>
      <c r="AG7" s="29" t="s">
        <v>164</v>
      </c>
      <c r="AH7" s="28">
        <v>0</v>
      </c>
      <c r="AI7" s="25"/>
      <c r="AJ7" s="25"/>
      <c r="AK7" s="25">
        <f>Apresentação!E7</f>
        <v>13</v>
      </c>
      <c r="AL7" s="25">
        <f>IF(Apresentação!E17=6,3,Apresentação!E17)</f>
        <v>3</v>
      </c>
      <c r="AM7" s="25">
        <f>Apresentação!E18</f>
        <v>11</v>
      </c>
      <c r="AN7" s="25">
        <f t="shared" ref="AN7:AS7" si="0">IFERROR(DGET($AL$12:$AV$243,AN6,$AK$6:$AM$7),0)</f>
        <v>0</v>
      </c>
      <c r="AO7" s="25">
        <f t="shared" si="0"/>
        <v>0</v>
      </c>
      <c r="AP7" s="25">
        <f t="shared" si="0"/>
        <v>0</v>
      </c>
      <c r="AQ7" s="714">
        <f t="shared" si="0"/>
        <v>0</v>
      </c>
      <c r="AR7" s="714">
        <f t="shared" si="0"/>
        <v>0</v>
      </c>
      <c r="AS7" s="25">
        <f t="shared" si="0"/>
        <v>0</v>
      </c>
      <c r="AT7" s="25"/>
      <c r="AU7" s="25"/>
      <c r="AV7" s="25"/>
    </row>
    <row r="8" spans="1:50" x14ac:dyDescent="0.2">
      <c r="B8" s="793" t="s">
        <v>170</v>
      </c>
      <c r="C8" s="794"/>
      <c r="D8" s="794"/>
      <c r="E8" s="794"/>
      <c r="F8" s="795"/>
      <c r="G8" s="26"/>
      <c r="H8" s="796"/>
      <c r="I8" s="796"/>
      <c r="J8" s="796"/>
      <c r="K8" s="796"/>
      <c r="L8" s="796"/>
      <c r="M8" s="796"/>
      <c r="N8" s="796"/>
      <c r="O8" s="797"/>
      <c r="P8" s="796" t="s">
        <v>183</v>
      </c>
      <c r="Q8" s="25"/>
      <c r="R8" s="25"/>
      <c r="S8" s="25"/>
      <c r="T8" s="25"/>
      <c r="U8" s="25"/>
      <c r="V8" s="30"/>
      <c r="W8" s="30"/>
      <c r="X8" s="30"/>
      <c r="Y8" s="30"/>
      <c r="Z8" s="25"/>
      <c r="AA8" s="25"/>
      <c r="AB8" s="25"/>
      <c r="AC8" s="25"/>
      <c r="AD8" s="817"/>
      <c r="AE8" s="25"/>
      <c r="AF8" s="28">
        <v>2</v>
      </c>
      <c r="AG8" s="29" t="s">
        <v>165</v>
      </c>
      <c r="AH8" s="28">
        <v>0</v>
      </c>
      <c r="AI8" s="25"/>
      <c r="AJ8" s="25"/>
      <c r="AK8" s="25"/>
      <c r="AL8" s="25"/>
      <c r="AM8" s="25"/>
      <c r="AN8" s="31"/>
      <c r="AO8" s="31"/>
      <c r="AP8" s="31"/>
      <c r="AQ8" s="715"/>
      <c r="AR8" s="715"/>
      <c r="AS8" s="31"/>
      <c r="AT8" s="25"/>
      <c r="AU8" s="25"/>
      <c r="AV8" s="25"/>
    </row>
    <row r="9" spans="1:50" x14ac:dyDescent="0.2">
      <c r="B9" s="793" t="s">
        <v>171</v>
      </c>
      <c r="C9" s="794"/>
      <c r="D9" s="794"/>
      <c r="E9" s="794"/>
      <c r="F9" s="795"/>
      <c r="G9" s="26"/>
      <c r="H9" s="629">
        <v>0.1</v>
      </c>
      <c r="I9" s="631">
        <v>0.1444</v>
      </c>
      <c r="J9" s="631">
        <v>0.20585999999999999</v>
      </c>
      <c r="K9" s="631">
        <v>0.23139000000000001</v>
      </c>
      <c r="L9" s="631">
        <v>0.16197</v>
      </c>
      <c r="M9" s="631">
        <v>-0.1099</v>
      </c>
      <c r="N9" s="631">
        <v>-7.7600000000000002E-2</v>
      </c>
      <c r="O9" s="631">
        <v>0.20246500000000001</v>
      </c>
      <c r="P9" s="631">
        <v>-9.6441666666666662E-2</v>
      </c>
      <c r="Q9" s="25"/>
      <c r="R9" s="803" t="s">
        <v>188</v>
      </c>
      <c r="S9" s="803"/>
      <c r="T9" s="803"/>
      <c r="U9" s="803"/>
      <c r="V9" s="803"/>
      <c r="W9" s="803"/>
      <c r="X9" s="803"/>
      <c r="Y9" s="803"/>
      <c r="Z9" s="803"/>
      <c r="AA9" s="803"/>
      <c r="AB9" s="803"/>
      <c r="AC9" s="25"/>
      <c r="AD9" s="817"/>
      <c r="AE9" s="25"/>
      <c r="AF9" s="28">
        <v>3</v>
      </c>
      <c r="AG9" s="29" t="s">
        <v>1143</v>
      </c>
      <c r="AH9" s="28">
        <v>0</v>
      </c>
      <c r="AI9" s="25"/>
      <c r="AJ9" s="25"/>
      <c r="AK9" s="25"/>
      <c r="AL9" s="25"/>
      <c r="AM9" s="25"/>
      <c r="AN9" s="25"/>
      <c r="AO9" s="25"/>
      <c r="AP9" s="25"/>
      <c r="AQ9" s="714"/>
      <c r="AR9" s="714"/>
      <c r="AS9" s="25"/>
      <c r="AT9" s="25"/>
      <c r="AU9" s="25"/>
      <c r="AV9" s="25"/>
    </row>
    <row r="10" spans="1:50" x14ac:dyDescent="0.2">
      <c r="B10" s="26"/>
      <c r="C10" s="26"/>
      <c r="D10" s="26"/>
      <c r="E10" s="32"/>
      <c r="F10" s="26"/>
      <c r="G10" s="26"/>
      <c r="H10" s="629">
        <v>0.15</v>
      </c>
      <c r="I10" s="631">
        <v>0.1681</v>
      </c>
      <c r="J10" s="631">
        <v>0.36464000000000002</v>
      </c>
      <c r="K10" s="631">
        <v>0.24102000000000001</v>
      </c>
      <c r="L10" s="631">
        <v>0.16871</v>
      </c>
      <c r="M10" s="631">
        <v>-2.6429999999999999E-2</v>
      </c>
      <c r="N10" s="631">
        <v>-1.8669999999999999E-2</v>
      </c>
      <c r="O10" s="631">
        <v>0.21089083333333333</v>
      </c>
      <c r="P10" s="631">
        <v>-2.3196666666666661E-2</v>
      </c>
      <c r="Q10" s="33"/>
      <c r="R10" s="34" t="s">
        <v>127</v>
      </c>
      <c r="S10" s="34" t="s">
        <v>126</v>
      </c>
      <c r="T10" s="34"/>
      <c r="U10" s="34"/>
      <c r="V10" s="798" t="s">
        <v>189</v>
      </c>
      <c r="W10" s="798"/>
      <c r="X10" s="798" t="s">
        <v>190</v>
      </c>
      <c r="Y10" s="798"/>
      <c r="Z10" s="798" t="s">
        <v>92</v>
      </c>
      <c r="AA10" s="798"/>
      <c r="AB10" s="798" t="s">
        <v>93</v>
      </c>
      <c r="AC10" s="25"/>
      <c r="AD10" s="35" t="s">
        <v>191</v>
      </c>
      <c r="AE10" s="25"/>
      <c r="AF10" s="28">
        <v>4</v>
      </c>
      <c r="AG10" s="29" t="s">
        <v>1144</v>
      </c>
      <c r="AH10" s="28">
        <v>0</v>
      </c>
      <c r="AI10" s="25"/>
      <c r="AJ10" s="25"/>
      <c r="AK10" s="36" t="s">
        <v>91</v>
      </c>
      <c r="AL10" s="36" t="s">
        <v>127</v>
      </c>
      <c r="AM10" s="36" t="s">
        <v>126</v>
      </c>
      <c r="AN10" s="36" t="s">
        <v>155</v>
      </c>
      <c r="AO10" s="36" t="s">
        <v>149</v>
      </c>
      <c r="AP10" s="36" t="s">
        <v>125</v>
      </c>
      <c r="AQ10" s="821" t="s">
        <v>197</v>
      </c>
      <c r="AR10" s="822"/>
      <c r="AS10" s="809" t="s">
        <v>148</v>
      </c>
      <c r="AT10" s="810"/>
      <c r="AU10" s="810"/>
      <c r="AV10" s="811"/>
    </row>
    <row r="11" spans="1:50" x14ac:dyDescent="0.2">
      <c r="B11" s="26"/>
      <c r="C11" s="26"/>
      <c r="D11" s="26"/>
      <c r="E11" s="32"/>
      <c r="F11" s="26"/>
      <c r="G11" s="25"/>
      <c r="H11" s="629">
        <v>0.2</v>
      </c>
      <c r="I11" s="631">
        <v>0.19359999999999999</v>
      </c>
      <c r="J11" s="631">
        <v>0.56064000000000003</v>
      </c>
      <c r="K11" s="631">
        <v>0.25119000000000002</v>
      </c>
      <c r="L11" s="631">
        <v>0.17582999999999999</v>
      </c>
      <c r="M11" s="631">
        <v>7.8320000000000001E-2</v>
      </c>
      <c r="N11" s="631">
        <v>5.5300000000000002E-2</v>
      </c>
      <c r="O11" s="631">
        <v>0.21979000000000001</v>
      </c>
      <c r="P11" s="631">
        <v>6.8728333333333336E-2</v>
      </c>
      <c r="Q11" s="33"/>
      <c r="R11" s="37" t="s">
        <v>127</v>
      </c>
      <c r="S11" s="37" t="s">
        <v>126</v>
      </c>
      <c r="T11" s="38" t="s">
        <v>91</v>
      </c>
      <c r="U11" s="38" t="s">
        <v>125</v>
      </c>
      <c r="V11" s="425" t="s">
        <v>184</v>
      </c>
      <c r="W11" s="423" t="s">
        <v>185</v>
      </c>
      <c r="X11" s="423" t="s">
        <v>186</v>
      </c>
      <c r="Y11" s="423" t="s">
        <v>187</v>
      </c>
      <c r="Z11" s="39" t="s">
        <v>94</v>
      </c>
      <c r="AA11" s="39" t="s">
        <v>95</v>
      </c>
      <c r="AB11" s="798"/>
      <c r="AC11" s="25"/>
      <c r="AD11" s="35"/>
      <c r="AE11" s="25"/>
      <c r="AF11" s="28">
        <v>5</v>
      </c>
      <c r="AG11" s="29" t="s">
        <v>1145</v>
      </c>
      <c r="AH11" s="28">
        <v>0</v>
      </c>
      <c r="AI11" s="25"/>
      <c r="AJ11" s="25"/>
      <c r="AK11" s="40"/>
      <c r="AL11" s="40"/>
      <c r="AM11" s="40"/>
      <c r="AN11" s="40"/>
      <c r="AO11" s="40"/>
      <c r="AP11" s="40"/>
      <c r="AQ11" s="812" t="s">
        <v>196</v>
      </c>
      <c r="AR11" s="813"/>
      <c r="AS11" s="41" t="s">
        <v>198</v>
      </c>
      <c r="AT11" s="42" t="s">
        <v>199</v>
      </c>
      <c r="AU11" s="41" t="s">
        <v>198</v>
      </c>
      <c r="AV11" s="42" t="s">
        <v>199</v>
      </c>
    </row>
    <row r="12" spans="1:50" x14ac:dyDescent="0.2">
      <c r="B12" s="790" t="s">
        <v>100</v>
      </c>
      <c r="C12" s="791"/>
      <c r="D12" s="791"/>
      <c r="E12" s="791"/>
      <c r="F12" s="792"/>
      <c r="G12" s="25"/>
      <c r="H12" s="629">
        <v>0.25</v>
      </c>
      <c r="I12" s="631">
        <v>0.22090000000000001</v>
      </c>
      <c r="J12" s="631">
        <v>0.79388000000000003</v>
      </c>
      <c r="K12" s="631">
        <v>0.26190000000000002</v>
      </c>
      <c r="L12" s="631">
        <v>0.18332999999999999</v>
      </c>
      <c r="M12" s="631">
        <v>0.20435</v>
      </c>
      <c r="N12" s="631">
        <v>0.14430000000000001</v>
      </c>
      <c r="O12" s="631">
        <v>0.22916250000000002</v>
      </c>
      <c r="P12" s="631">
        <v>0.17932916666666668</v>
      </c>
      <c r="Q12" s="33"/>
      <c r="R12" s="43">
        <v>2</v>
      </c>
      <c r="S12" s="43">
        <v>2</v>
      </c>
      <c r="T12" s="800">
        <v>2015</v>
      </c>
      <c r="U12" s="44" t="s">
        <v>162</v>
      </c>
      <c r="V12" s="426">
        <f>AQ21</f>
        <v>0</v>
      </c>
      <c r="W12" s="426">
        <f>AR21</f>
        <v>0</v>
      </c>
      <c r="X12" s="426">
        <f>AW21</f>
        <v>0</v>
      </c>
      <c r="Y12" s="426">
        <f>AX21</f>
        <v>0</v>
      </c>
      <c r="Z12" s="804">
        <v>42129</v>
      </c>
      <c r="AA12" s="804">
        <v>42495</v>
      </c>
      <c r="AB12" s="45" t="s">
        <v>1108</v>
      </c>
      <c r="AC12" s="25"/>
      <c r="AD12" s="35"/>
      <c r="AE12" s="25"/>
      <c r="AF12" s="28">
        <v>6</v>
      </c>
      <c r="AG12" s="29" t="s">
        <v>1146</v>
      </c>
      <c r="AH12" s="28">
        <v>0</v>
      </c>
      <c r="AI12" s="25"/>
      <c r="AJ12" s="25"/>
      <c r="AK12" s="46" t="s">
        <v>91</v>
      </c>
      <c r="AL12" s="46" t="s">
        <v>127</v>
      </c>
      <c r="AM12" s="46" t="s">
        <v>126</v>
      </c>
      <c r="AN12" s="46" t="s">
        <v>155</v>
      </c>
      <c r="AO12" s="46" t="s">
        <v>149</v>
      </c>
      <c r="AP12" s="46" t="s">
        <v>125</v>
      </c>
      <c r="AQ12" s="716" t="s">
        <v>159</v>
      </c>
      <c r="AR12" s="716" t="s">
        <v>158</v>
      </c>
      <c r="AS12" s="47" t="s">
        <v>200</v>
      </c>
      <c r="AT12" s="47" t="s">
        <v>157</v>
      </c>
      <c r="AU12" s="47" t="s">
        <v>201</v>
      </c>
      <c r="AV12" s="47" t="s">
        <v>156</v>
      </c>
      <c r="AW12" s="619" t="s">
        <v>157</v>
      </c>
      <c r="AX12" s="619" t="s">
        <v>156</v>
      </c>
    </row>
    <row r="13" spans="1:50" ht="12.75" customHeight="1" x14ac:dyDescent="0.2">
      <c r="A13" s="24">
        <v>1</v>
      </c>
      <c r="B13" s="793" t="s">
        <v>192</v>
      </c>
      <c r="C13" s="794"/>
      <c r="D13" s="794"/>
      <c r="E13" s="794"/>
      <c r="F13" s="795"/>
      <c r="G13" s="25"/>
      <c r="H13" s="630">
        <v>0.3</v>
      </c>
      <c r="I13" s="632">
        <v>0.25</v>
      </c>
      <c r="J13" s="632">
        <v>1.0643400000000001</v>
      </c>
      <c r="K13" s="632">
        <v>0.27315</v>
      </c>
      <c r="L13" s="632">
        <v>0.19120999999999999</v>
      </c>
      <c r="M13" s="632">
        <v>0.35165999999999997</v>
      </c>
      <c r="N13" s="632">
        <v>0.24832000000000001</v>
      </c>
      <c r="O13" s="632">
        <v>0.23900833333333335</v>
      </c>
      <c r="P13" s="632">
        <v>0.30860166666666666</v>
      </c>
      <c r="Q13" s="33"/>
      <c r="R13" s="43">
        <v>2</v>
      </c>
      <c r="S13" s="43">
        <v>3</v>
      </c>
      <c r="T13" s="801"/>
      <c r="U13" s="44" t="s">
        <v>123</v>
      </c>
      <c r="V13" s="426">
        <f t="shared" ref="V13:W16" si="1">AQ22</f>
        <v>0</v>
      </c>
      <c r="W13" s="426">
        <f t="shared" si="1"/>
        <v>0</v>
      </c>
      <c r="X13" s="426">
        <f t="shared" ref="X13:Y15" si="2">AW22</f>
        <v>0</v>
      </c>
      <c r="Y13" s="426">
        <f t="shared" si="2"/>
        <v>0</v>
      </c>
      <c r="Z13" s="805"/>
      <c r="AA13" s="805"/>
      <c r="AB13" s="45" t="str">
        <f>AB12</f>
        <v>Resolução ANEEL Nº 2.127 de 23 de Agosto de 2016</v>
      </c>
      <c r="AC13" s="25"/>
      <c r="AD13" s="35">
        <v>2017</v>
      </c>
      <c r="AE13" s="25"/>
      <c r="AF13" s="28">
        <v>7</v>
      </c>
      <c r="AG13" s="29" t="s">
        <v>1147</v>
      </c>
      <c r="AH13" s="28">
        <v>0</v>
      </c>
      <c r="AI13" s="25"/>
      <c r="AJ13" s="25"/>
      <c r="AK13" s="824">
        <v>2015</v>
      </c>
      <c r="AL13" s="433">
        <v>2</v>
      </c>
      <c r="AM13" s="48">
        <v>2</v>
      </c>
      <c r="AN13" s="49">
        <v>5</v>
      </c>
      <c r="AO13" s="827" t="s">
        <v>153</v>
      </c>
      <c r="AP13" s="44" t="s">
        <v>121</v>
      </c>
      <c r="AQ13" s="717">
        <v>0</v>
      </c>
      <c r="AR13" s="717">
        <v>0</v>
      </c>
      <c r="AS13" s="50">
        <v>0</v>
      </c>
      <c r="AT13" s="50">
        <v>0</v>
      </c>
      <c r="AU13" s="50">
        <v>0</v>
      </c>
      <c r="AV13" s="50">
        <v>0</v>
      </c>
      <c r="AW13" s="424">
        <f>AS13+AT13</f>
        <v>0</v>
      </c>
      <c r="AX13" s="424">
        <f>AU13+AV13</f>
        <v>0</v>
      </c>
    </row>
    <row r="14" spans="1:50" ht="12.75" customHeight="1" x14ac:dyDescent="0.2">
      <c r="A14" s="24">
        <v>2</v>
      </c>
      <c r="B14" s="793" t="s">
        <v>1103</v>
      </c>
      <c r="C14" s="794"/>
      <c r="D14" s="794"/>
      <c r="E14" s="794"/>
      <c r="F14" s="795"/>
      <c r="G14" s="25"/>
      <c r="H14" s="630">
        <v>0.35</v>
      </c>
      <c r="I14" s="632">
        <v>0.28089999999999998</v>
      </c>
      <c r="J14" s="632">
        <v>1.3720349999999999</v>
      </c>
      <c r="K14" s="632">
        <v>0.28494000000000003</v>
      </c>
      <c r="L14" s="632">
        <v>0.19946</v>
      </c>
      <c r="M14" s="632">
        <v>0.52025999999999994</v>
      </c>
      <c r="N14" s="632">
        <v>0.36737999999999998</v>
      </c>
      <c r="O14" s="632">
        <v>0.24932333333333334</v>
      </c>
      <c r="P14" s="632">
        <v>0.45655999999999991</v>
      </c>
      <c r="Q14" s="33"/>
      <c r="R14" s="43">
        <v>2</v>
      </c>
      <c r="S14" s="43">
        <v>4</v>
      </c>
      <c r="T14" s="801"/>
      <c r="U14" s="44" t="s">
        <v>122</v>
      </c>
      <c r="V14" s="426">
        <f t="shared" si="1"/>
        <v>0</v>
      </c>
      <c r="W14" s="426">
        <f t="shared" si="1"/>
        <v>0</v>
      </c>
      <c r="X14" s="426">
        <f t="shared" si="2"/>
        <v>0</v>
      </c>
      <c r="Y14" s="426">
        <f t="shared" si="2"/>
        <v>0</v>
      </c>
      <c r="Z14" s="805"/>
      <c r="AA14" s="805"/>
      <c r="AB14" s="45" t="str">
        <f>AB13</f>
        <v>Resolução ANEEL Nº 2.127 de 23 de Agosto de 2016</v>
      </c>
      <c r="AC14" s="25"/>
      <c r="AD14" s="35">
        <v>2018</v>
      </c>
      <c r="AE14" s="25"/>
      <c r="AF14" s="28">
        <v>8</v>
      </c>
      <c r="AG14" s="29" t="s">
        <v>1148</v>
      </c>
      <c r="AH14" s="28">
        <v>0</v>
      </c>
      <c r="AI14" s="25"/>
      <c r="AJ14" s="25"/>
      <c r="AK14" s="825"/>
      <c r="AL14" s="434">
        <f>AL13</f>
        <v>2</v>
      </c>
      <c r="AM14" s="51">
        <f>AM13</f>
        <v>2</v>
      </c>
      <c r="AN14" s="49">
        <v>6</v>
      </c>
      <c r="AO14" s="828"/>
      <c r="AP14" s="44" t="s">
        <v>63</v>
      </c>
      <c r="AQ14" s="717">
        <v>0</v>
      </c>
      <c r="AR14" s="717">
        <v>0</v>
      </c>
      <c r="AS14" s="50">
        <v>0</v>
      </c>
      <c r="AT14" s="50">
        <v>0</v>
      </c>
      <c r="AU14" s="50">
        <v>0</v>
      </c>
      <c r="AV14" s="50">
        <v>0</v>
      </c>
      <c r="AW14" s="424">
        <f t="shared" ref="AW14:AW27" si="3">AS14+AT14</f>
        <v>0</v>
      </c>
      <c r="AX14" s="424">
        <f t="shared" ref="AX14:AX27" si="4">AU14+AV14</f>
        <v>0</v>
      </c>
    </row>
    <row r="15" spans="1:50" x14ac:dyDescent="0.2">
      <c r="A15" s="24">
        <v>3</v>
      </c>
      <c r="B15" s="793" t="s">
        <v>1062</v>
      </c>
      <c r="C15" s="794"/>
      <c r="D15" s="794"/>
      <c r="E15" s="794"/>
      <c r="F15" s="795"/>
      <c r="G15" s="25"/>
      <c r="H15" s="630">
        <v>0.4</v>
      </c>
      <c r="I15" s="632">
        <v>0.31359999999999999</v>
      </c>
      <c r="J15" s="632">
        <v>1.71696</v>
      </c>
      <c r="K15" s="632">
        <v>0.29726999999999998</v>
      </c>
      <c r="L15" s="632">
        <v>0.20809</v>
      </c>
      <c r="M15" s="632">
        <v>0.71013999999999999</v>
      </c>
      <c r="N15" s="632">
        <v>0.50146000000000002</v>
      </c>
      <c r="O15" s="632">
        <v>0.26011166666666663</v>
      </c>
      <c r="P15" s="632">
        <v>0.62319000000000002</v>
      </c>
      <c r="Q15" s="33"/>
      <c r="R15" s="43">
        <v>2</v>
      </c>
      <c r="S15" s="43">
        <v>5</v>
      </c>
      <c r="T15" s="801"/>
      <c r="U15" s="44" t="s">
        <v>121</v>
      </c>
      <c r="V15" s="426">
        <f>AQ24</f>
        <v>0</v>
      </c>
      <c r="W15" s="426">
        <f>AR24</f>
        <v>0</v>
      </c>
      <c r="X15" s="426">
        <f t="shared" si="2"/>
        <v>0</v>
      </c>
      <c r="Y15" s="426">
        <f t="shared" si="2"/>
        <v>0</v>
      </c>
      <c r="Z15" s="805"/>
      <c r="AA15" s="805"/>
      <c r="AB15" s="45" t="str">
        <f t="shared" ref="AB15:AB23" si="5">AB14</f>
        <v>Resolução ANEEL Nº 2.127 de 23 de Agosto de 2016</v>
      </c>
      <c r="AC15" s="25"/>
      <c r="AD15" s="35">
        <v>2019</v>
      </c>
      <c r="AE15" s="33"/>
      <c r="AF15" s="28">
        <v>9</v>
      </c>
      <c r="AG15" s="29" t="s">
        <v>1149</v>
      </c>
      <c r="AH15" s="28">
        <v>0</v>
      </c>
      <c r="AI15" s="25"/>
      <c r="AJ15" s="25"/>
      <c r="AK15" s="825"/>
      <c r="AL15" s="434">
        <f t="shared" ref="AL15:AL20" si="6">AL14</f>
        <v>2</v>
      </c>
      <c r="AM15" s="51">
        <f>AM13</f>
        <v>2</v>
      </c>
      <c r="AN15" s="49">
        <v>7</v>
      </c>
      <c r="AO15" s="828"/>
      <c r="AP15" s="44" t="s">
        <v>64</v>
      </c>
      <c r="AQ15" s="717">
        <v>0</v>
      </c>
      <c r="AR15" s="717">
        <v>0</v>
      </c>
      <c r="AS15" s="50"/>
      <c r="AT15" s="50"/>
      <c r="AU15" s="50"/>
      <c r="AV15" s="50"/>
      <c r="AW15" s="424">
        <f>AS15+AT15</f>
        <v>0</v>
      </c>
      <c r="AX15" s="424">
        <f>AU15+AV15</f>
        <v>0</v>
      </c>
    </row>
    <row r="16" spans="1:50" x14ac:dyDescent="0.2">
      <c r="A16" s="24">
        <v>4</v>
      </c>
      <c r="B16" s="793" t="s">
        <v>1063</v>
      </c>
      <c r="C16" s="794"/>
      <c r="D16" s="794"/>
      <c r="E16" s="794"/>
      <c r="F16" s="795"/>
      <c r="G16" s="25"/>
      <c r="H16" s="630">
        <v>0.45</v>
      </c>
      <c r="I16" s="632">
        <v>0.34810000000000002</v>
      </c>
      <c r="J16" s="632">
        <v>2.0991149999999998</v>
      </c>
      <c r="K16" s="632">
        <v>0.31014000000000003</v>
      </c>
      <c r="L16" s="632">
        <v>0.21709999999999999</v>
      </c>
      <c r="M16" s="632">
        <v>0.92130000000000001</v>
      </c>
      <c r="N16" s="632">
        <v>0.65056999999999998</v>
      </c>
      <c r="O16" s="632">
        <v>0.2713733333333333</v>
      </c>
      <c r="P16" s="632">
        <v>0.8084958333333333</v>
      </c>
      <c r="Q16" s="33"/>
      <c r="R16" s="43">
        <v>2</v>
      </c>
      <c r="S16" s="43">
        <v>6</v>
      </c>
      <c r="T16" s="801"/>
      <c r="U16" s="44" t="s">
        <v>63</v>
      </c>
      <c r="V16" s="426">
        <f t="shared" si="1"/>
        <v>0</v>
      </c>
      <c r="W16" s="426">
        <f t="shared" si="1"/>
        <v>0</v>
      </c>
      <c r="X16" s="426">
        <f>AW25</f>
        <v>0</v>
      </c>
      <c r="Y16" s="426">
        <f>AX25</f>
        <v>0</v>
      </c>
      <c r="Z16" s="805"/>
      <c r="AA16" s="805"/>
      <c r="AB16" s="45" t="str">
        <f t="shared" si="5"/>
        <v>Resolução ANEEL Nº 2.127 de 23 de Agosto de 2016</v>
      </c>
      <c r="AC16" s="25"/>
      <c r="AD16" s="35">
        <v>2020</v>
      </c>
      <c r="AE16" s="25"/>
      <c r="AF16" s="28">
        <v>10</v>
      </c>
      <c r="AG16" s="29" t="s">
        <v>1150</v>
      </c>
      <c r="AH16" s="28">
        <v>0</v>
      </c>
      <c r="AI16" s="25"/>
      <c r="AJ16" s="25"/>
      <c r="AK16" s="825"/>
      <c r="AL16" s="434">
        <f t="shared" si="6"/>
        <v>2</v>
      </c>
      <c r="AM16" s="51">
        <f>AM13</f>
        <v>2</v>
      </c>
      <c r="AN16" s="49">
        <v>8</v>
      </c>
      <c r="AO16" s="828"/>
      <c r="AP16" s="44" t="s">
        <v>150</v>
      </c>
      <c r="AQ16" s="717">
        <v>0</v>
      </c>
      <c r="AR16" s="717">
        <v>0</v>
      </c>
      <c r="AS16" s="50"/>
      <c r="AT16" s="50"/>
      <c r="AU16" s="50"/>
      <c r="AV16" s="50"/>
      <c r="AW16" s="424">
        <f t="shared" si="3"/>
        <v>0</v>
      </c>
      <c r="AX16" s="424">
        <f t="shared" si="4"/>
        <v>0</v>
      </c>
    </row>
    <row r="17" spans="1:50" x14ac:dyDescent="0.2">
      <c r="A17" s="24">
        <v>5</v>
      </c>
      <c r="B17" s="793" t="s">
        <v>1104</v>
      </c>
      <c r="C17" s="794"/>
      <c r="D17" s="794"/>
      <c r="E17" s="794"/>
      <c r="F17" s="795"/>
      <c r="G17" s="25"/>
      <c r="H17" s="630">
        <v>0.5</v>
      </c>
      <c r="I17" s="632">
        <v>0.38440000000000002</v>
      </c>
      <c r="J17" s="632">
        <v>2.5185</v>
      </c>
      <c r="K17" s="632">
        <v>0.32355</v>
      </c>
      <c r="L17" s="632">
        <v>0.22649</v>
      </c>
      <c r="M17" s="632">
        <v>1.1537500000000001</v>
      </c>
      <c r="N17" s="632">
        <v>0.81472</v>
      </c>
      <c r="O17" s="632">
        <v>0.28310833333333335</v>
      </c>
      <c r="P17" s="632">
        <v>1.0124875</v>
      </c>
      <c r="Q17" s="33"/>
      <c r="R17" s="43">
        <v>2</v>
      </c>
      <c r="S17" s="43">
        <v>7</v>
      </c>
      <c r="T17" s="801"/>
      <c r="U17" s="52" t="s">
        <v>64</v>
      </c>
      <c r="V17" s="427">
        <f>AS28</f>
        <v>0</v>
      </c>
      <c r="W17" s="427">
        <f>AU28</f>
        <v>0</v>
      </c>
      <c r="X17" s="427">
        <f>AW28</f>
        <v>0</v>
      </c>
      <c r="Y17" s="427">
        <f>AX28</f>
        <v>0</v>
      </c>
      <c r="Z17" s="805"/>
      <c r="AA17" s="805"/>
      <c r="AB17" s="45" t="str">
        <f t="shared" si="5"/>
        <v>Resolução ANEEL Nº 2.127 de 23 de Agosto de 2016</v>
      </c>
      <c r="AC17" s="25"/>
      <c r="AD17" s="35">
        <v>2021</v>
      </c>
      <c r="AE17" s="25"/>
      <c r="AF17" s="28">
        <v>11</v>
      </c>
      <c r="AG17" s="29" t="s">
        <v>1151</v>
      </c>
      <c r="AH17" s="28">
        <v>0</v>
      </c>
      <c r="AI17" s="25"/>
      <c r="AJ17" s="25"/>
      <c r="AK17" s="825"/>
      <c r="AL17" s="434">
        <f t="shared" si="6"/>
        <v>2</v>
      </c>
      <c r="AM17" s="51">
        <f>AM13</f>
        <v>2</v>
      </c>
      <c r="AN17" s="49">
        <v>9</v>
      </c>
      <c r="AO17" s="828"/>
      <c r="AP17" s="44" t="s">
        <v>179</v>
      </c>
      <c r="AQ17" s="717">
        <v>0</v>
      </c>
      <c r="AR17" s="717">
        <v>0</v>
      </c>
      <c r="AS17" s="50"/>
      <c r="AT17" s="50"/>
      <c r="AU17" s="50"/>
      <c r="AV17" s="50"/>
      <c r="AW17" s="424">
        <f t="shared" si="3"/>
        <v>0</v>
      </c>
      <c r="AX17" s="424">
        <f t="shared" si="4"/>
        <v>0</v>
      </c>
    </row>
    <row r="18" spans="1:50" x14ac:dyDescent="0.2">
      <c r="A18" s="24">
        <v>6</v>
      </c>
      <c r="B18" s="793" t="s">
        <v>1064</v>
      </c>
      <c r="C18" s="794"/>
      <c r="D18" s="794"/>
      <c r="E18" s="794"/>
      <c r="F18" s="795"/>
      <c r="G18" s="25"/>
      <c r="H18" s="630">
        <v>0.55000000000000004</v>
      </c>
      <c r="I18" s="632">
        <v>0.42249999999999999</v>
      </c>
      <c r="J18" s="632">
        <v>2.9751150000000002</v>
      </c>
      <c r="K18" s="632">
        <v>0.33750000000000002</v>
      </c>
      <c r="L18" s="632">
        <v>0.23624999999999999</v>
      </c>
      <c r="M18" s="632">
        <v>1.4074800000000001</v>
      </c>
      <c r="N18" s="632">
        <v>0.99389000000000005</v>
      </c>
      <c r="O18" s="632">
        <v>0.29531250000000003</v>
      </c>
      <c r="P18" s="632">
        <v>1.2351508333333334</v>
      </c>
      <c r="Q18" s="33"/>
      <c r="R18" s="43">
        <v>2</v>
      </c>
      <c r="S18" s="43">
        <v>8</v>
      </c>
      <c r="T18" s="801"/>
      <c r="U18" s="52" t="s">
        <v>150</v>
      </c>
      <c r="V18" s="427">
        <f>AS29</f>
        <v>0</v>
      </c>
      <c r="W18" s="427">
        <f>AU29</f>
        <v>0</v>
      </c>
      <c r="X18" s="427">
        <f>AW29</f>
        <v>0</v>
      </c>
      <c r="Y18" s="427">
        <f>AX29</f>
        <v>0</v>
      </c>
      <c r="Z18" s="805"/>
      <c r="AA18" s="805"/>
      <c r="AB18" s="45" t="str">
        <f t="shared" si="5"/>
        <v>Resolução ANEEL Nº 2.127 de 23 de Agosto de 2016</v>
      </c>
      <c r="AC18" s="25"/>
      <c r="AD18" s="35">
        <v>2022</v>
      </c>
      <c r="AE18" s="25"/>
      <c r="AF18" s="28">
        <v>12</v>
      </c>
      <c r="AG18" s="29" t="s">
        <v>1152</v>
      </c>
      <c r="AH18" s="28">
        <v>0</v>
      </c>
      <c r="AI18" s="25"/>
      <c r="AJ18" s="25"/>
      <c r="AK18" s="825"/>
      <c r="AL18" s="434">
        <f t="shared" si="6"/>
        <v>2</v>
      </c>
      <c r="AM18" s="51">
        <f>AM14</f>
        <v>2</v>
      </c>
      <c r="AN18" s="53">
        <v>10</v>
      </c>
      <c r="AO18" s="828"/>
      <c r="AP18" s="44" t="s">
        <v>180</v>
      </c>
      <c r="AQ18" s="717">
        <v>0</v>
      </c>
      <c r="AR18" s="717">
        <v>0</v>
      </c>
      <c r="AS18" s="50"/>
      <c r="AT18" s="50"/>
      <c r="AU18" s="50"/>
      <c r="AV18" s="50"/>
      <c r="AW18" s="424">
        <f t="shared" si="3"/>
        <v>0</v>
      </c>
      <c r="AX18" s="424">
        <f t="shared" si="4"/>
        <v>0</v>
      </c>
    </row>
    <row r="19" spans="1:50" x14ac:dyDescent="0.2">
      <c r="A19" s="24">
        <v>7</v>
      </c>
      <c r="B19" s="793" t="s">
        <v>1065</v>
      </c>
      <c r="C19" s="794"/>
      <c r="D19" s="794"/>
      <c r="E19" s="794"/>
      <c r="F19" s="795"/>
      <c r="G19" s="25"/>
      <c r="H19" s="630">
        <v>0.6</v>
      </c>
      <c r="I19" s="632">
        <v>0.46239999999999998</v>
      </c>
      <c r="J19" s="632">
        <v>3.46896</v>
      </c>
      <c r="K19" s="632">
        <v>0.35199000000000003</v>
      </c>
      <c r="L19" s="632">
        <v>0.24639</v>
      </c>
      <c r="M19" s="632">
        <v>1.68249</v>
      </c>
      <c r="N19" s="632">
        <v>1.18808</v>
      </c>
      <c r="O19" s="632">
        <v>0.30799000000000004</v>
      </c>
      <c r="P19" s="632">
        <v>1.4764858333333333</v>
      </c>
      <c r="Q19" s="33"/>
      <c r="R19" s="43">
        <v>2</v>
      </c>
      <c r="S19" s="43">
        <v>9</v>
      </c>
      <c r="T19" s="801"/>
      <c r="U19" s="52" t="s">
        <v>179</v>
      </c>
      <c r="V19" s="427">
        <f>V18</f>
        <v>0</v>
      </c>
      <c r="W19" s="427">
        <f>W18</f>
        <v>0</v>
      </c>
      <c r="X19" s="427">
        <f>X18</f>
        <v>0</v>
      </c>
      <c r="Y19" s="427">
        <f>Y18</f>
        <v>0</v>
      </c>
      <c r="Z19" s="805"/>
      <c r="AA19" s="805"/>
      <c r="AB19" s="45" t="str">
        <f t="shared" si="5"/>
        <v>Resolução ANEEL Nº 2.127 de 23 de Agosto de 2016</v>
      </c>
      <c r="AC19" s="25"/>
      <c r="AD19" s="35">
        <v>2023</v>
      </c>
      <c r="AE19" s="25"/>
      <c r="AF19" s="28">
        <v>13</v>
      </c>
      <c r="AG19" s="29" t="s">
        <v>1153</v>
      </c>
      <c r="AH19" s="28">
        <v>0</v>
      </c>
      <c r="AI19" s="25"/>
      <c r="AJ19" s="25"/>
      <c r="AK19" s="825"/>
      <c r="AL19" s="434">
        <f t="shared" si="6"/>
        <v>2</v>
      </c>
      <c r="AM19" s="51">
        <f>AM15</f>
        <v>2</v>
      </c>
      <c r="AN19" s="53">
        <v>11</v>
      </c>
      <c r="AO19" s="828"/>
      <c r="AP19" s="44" t="s">
        <v>151</v>
      </c>
      <c r="AQ19" s="717">
        <v>0</v>
      </c>
      <c r="AR19" s="717">
        <v>0</v>
      </c>
      <c r="AS19" s="50"/>
      <c r="AT19" s="50"/>
      <c r="AU19" s="50"/>
      <c r="AV19" s="50"/>
      <c r="AW19" s="424">
        <f>AS19+AT19</f>
        <v>0</v>
      </c>
      <c r="AX19" s="424">
        <f>AU19+AV19</f>
        <v>0</v>
      </c>
    </row>
    <row r="20" spans="1:50" x14ac:dyDescent="0.2">
      <c r="A20" s="24">
        <v>8</v>
      </c>
      <c r="B20" s="793" t="s">
        <v>1105</v>
      </c>
      <c r="C20" s="794"/>
      <c r="D20" s="794"/>
      <c r="E20" s="794"/>
      <c r="F20" s="795"/>
      <c r="G20" s="25"/>
      <c r="H20" s="630">
        <v>0.65</v>
      </c>
      <c r="I20" s="632">
        <v>0.50409999999999999</v>
      </c>
      <c r="J20" s="632">
        <v>4.0000349999999996</v>
      </c>
      <c r="K20" s="632">
        <v>0.3695</v>
      </c>
      <c r="L20" s="632">
        <v>0.25864999999999999</v>
      </c>
      <c r="M20" s="632">
        <v>1.9763200000000001</v>
      </c>
      <c r="N20" s="632">
        <v>1.39557</v>
      </c>
      <c r="O20" s="632">
        <v>0.3233125</v>
      </c>
      <c r="P20" s="632">
        <v>1.7343408333333334</v>
      </c>
      <c r="Q20" s="33"/>
      <c r="R20" s="43">
        <v>2</v>
      </c>
      <c r="S20" s="43">
        <v>10</v>
      </c>
      <c r="T20" s="801"/>
      <c r="U20" s="52" t="s">
        <v>180</v>
      </c>
      <c r="V20" s="427">
        <f>V18</f>
        <v>0</v>
      </c>
      <c r="W20" s="427">
        <f>W18</f>
        <v>0</v>
      </c>
      <c r="X20" s="427">
        <f>X18</f>
        <v>0</v>
      </c>
      <c r="Y20" s="427">
        <f>Y18</f>
        <v>0</v>
      </c>
      <c r="Z20" s="805"/>
      <c r="AA20" s="805"/>
      <c r="AB20" s="45" t="str">
        <f t="shared" si="5"/>
        <v>Resolução ANEEL Nº 2.127 de 23 de Agosto de 2016</v>
      </c>
      <c r="AC20" s="25"/>
      <c r="AD20" s="49">
        <v>2024</v>
      </c>
      <c r="AE20" s="25"/>
      <c r="AF20" s="28">
        <v>14</v>
      </c>
      <c r="AG20" s="29" t="s">
        <v>1154</v>
      </c>
      <c r="AH20" s="28">
        <v>0</v>
      </c>
      <c r="AI20" s="25"/>
      <c r="AJ20" s="25"/>
      <c r="AK20" s="825"/>
      <c r="AL20" s="434">
        <f t="shared" si="6"/>
        <v>2</v>
      </c>
      <c r="AM20" s="51">
        <f>AM16</f>
        <v>2</v>
      </c>
      <c r="AN20" s="53">
        <v>12</v>
      </c>
      <c r="AO20" s="829"/>
      <c r="AP20" s="44" t="s">
        <v>181</v>
      </c>
      <c r="AQ20" s="717">
        <v>0</v>
      </c>
      <c r="AR20" s="717">
        <v>0</v>
      </c>
      <c r="AS20" s="50"/>
      <c r="AT20" s="50"/>
      <c r="AU20" s="50"/>
      <c r="AV20" s="50"/>
      <c r="AW20" s="424">
        <f t="shared" si="3"/>
        <v>0</v>
      </c>
      <c r="AX20" s="424">
        <f t="shared" si="4"/>
        <v>0</v>
      </c>
    </row>
    <row r="21" spans="1:50" x14ac:dyDescent="0.2">
      <c r="A21" s="24">
        <v>9</v>
      </c>
      <c r="B21" s="793" t="s">
        <v>1106</v>
      </c>
      <c r="C21" s="794"/>
      <c r="D21" s="794"/>
      <c r="E21" s="794"/>
      <c r="F21" s="795"/>
      <c r="G21" s="25"/>
      <c r="H21" s="630">
        <v>0.7</v>
      </c>
      <c r="I21" s="632">
        <v>0.54759999999999998</v>
      </c>
      <c r="J21" s="632">
        <v>4.5683400000000001</v>
      </c>
      <c r="K21" s="632">
        <v>0.38516</v>
      </c>
      <c r="L21" s="632">
        <v>0.26961000000000002</v>
      </c>
      <c r="M21" s="632">
        <v>2.2938100000000001</v>
      </c>
      <c r="N21" s="632">
        <v>1.6197699999999999</v>
      </c>
      <c r="O21" s="632">
        <v>0.33701416666666667</v>
      </c>
      <c r="P21" s="632">
        <v>2.0129600000000001</v>
      </c>
      <c r="Q21" s="33"/>
      <c r="R21" s="43">
        <v>2</v>
      </c>
      <c r="S21" s="43">
        <v>11</v>
      </c>
      <c r="T21" s="801"/>
      <c r="U21" s="52" t="s">
        <v>151</v>
      </c>
      <c r="V21" s="427">
        <f>AS32</f>
        <v>0</v>
      </c>
      <c r="W21" s="427">
        <f>AU32</f>
        <v>0</v>
      </c>
      <c r="X21" s="427">
        <f>AW32</f>
        <v>0</v>
      </c>
      <c r="Y21" s="427">
        <f>AX32</f>
        <v>0</v>
      </c>
      <c r="Z21" s="805"/>
      <c r="AA21" s="805"/>
      <c r="AB21" s="45" t="str">
        <f t="shared" si="5"/>
        <v>Resolução ANEEL Nº 2.127 de 23 de Agosto de 2016</v>
      </c>
      <c r="AC21" s="25"/>
      <c r="AD21" s="35">
        <v>2025</v>
      </c>
      <c r="AE21" s="25"/>
      <c r="AF21" s="28">
        <v>15</v>
      </c>
      <c r="AG21" s="29" t="s">
        <v>1155</v>
      </c>
      <c r="AH21" s="28">
        <v>0</v>
      </c>
      <c r="AI21" s="25"/>
      <c r="AJ21" s="25"/>
      <c r="AK21" s="825"/>
      <c r="AL21" s="434">
        <f>AL17</f>
        <v>2</v>
      </c>
      <c r="AM21" s="48">
        <v>3</v>
      </c>
      <c r="AN21" s="53">
        <v>2</v>
      </c>
      <c r="AO21" s="827" t="s">
        <v>167</v>
      </c>
      <c r="AP21" s="44" t="s">
        <v>162</v>
      </c>
      <c r="AQ21" s="717">
        <v>0</v>
      </c>
      <c r="AR21" s="717">
        <v>0</v>
      </c>
      <c r="AS21" s="50">
        <v>0</v>
      </c>
      <c r="AT21" s="50">
        <v>0</v>
      </c>
      <c r="AU21" s="50">
        <v>0</v>
      </c>
      <c r="AV21" s="50">
        <v>0</v>
      </c>
      <c r="AW21" s="424">
        <f t="shared" si="3"/>
        <v>0</v>
      </c>
      <c r="AX21" s="424">
        <f t="shared" si="4"/>
        <v>0</v>
      </c>
    </row>
    <row r="22" spans="1:50" x14ac:dyDescent="0.2">
      <c r="B22" s="26"/>
      <c r="C22" s="26"/>
      <c r="D22" s="26"/>
      <c r="E22" s="26"/>
      <c r="F22" s="25"/>
      <c r="G22" s="25"/>
      <c r="H22" s="629">
        <v>0.75</v>
      </c>
      <c r="I22" s="631">
        <v>0.59289999999999998</v>
      </c>
      <c r="J22" s="631">
        <v>5.1738799999999996</v>
      </c>
      <c r="K22" s="631">
        <v>0.40135999999999999</v>
      </c>
      <c r="L22" s="631">
        <v>0.28094999999999998</v>
      </c>
      <c r="M22" s="631">
        <v>2.6325799999999999</v>
      </c>
      <c r="N22" s="631">
        <v>1.8589899999999999</v>
      </c>
      <c r="O22" s="631">
        <v>0.35118916666666666</v>
      </c>
      <c r="P22" s="631">
        <v>2.3102508333333334</v>
      </c>
      <c r="Q22" s="33"/>
      <c r="R22" s="43">
        <v>2</v>
      </c>
      <c r="S22" s="43">
        <v>12</v>
      </c>
      <c r="T22" s="802"/>
      <c r="U22" s="52" t="s">
        <v>181</v>
      </c>
      <c r="V22" s="421">
        <f>V21</f>
        <v>0</v>
      </c>
      <c r="W22" s="421">
        <f>W21</f>
        <v>0</v>
      </c>
      <c r="X22" s="421">
        <f>X21</f>
        <v>0</v>
      </c>
      <c r="Y22" s="421">
        <f>Y21</f>
        <v>0</v>
      </c>
      <c r="Z22" s="797"/>
      <c r="AA22" s="797"/>
      <c r="AB22" s="45" t="str">
        <f t="shared" si="5"/>
        <v>Resolução ANEEL Nº 2.127 de 23 de Agosto de 2016</v>
      </c>
      <c r="AC22" s="25"/>
      <c r="AD22" s="35">
        <v>2026</v>
      </c>
      <c r="AE22" s="25"/>
      <c r="AF22" s="28">
        <v>16</v>
      </c>
      <c r="AG22" s="29" t="s">
        <v>1156</v>
      </c>
      <c r="AH22" s="28">
        <v>0</v>
      </c>
      <c r="AI22" s="25"/>
      <c r="AJ22" s="25"/>
      <c r="AK22" s="825"/>
      <c r="AL22" s="434">
        <f>AL17</f>
        <v>2</v>
      </c>
      <c r="AM22" s="51">
        <f>AM21</f>
        <v>3</v>
      </c>
      <c r="AN22" s="53">
        <v>3</v>
      </c>
      <c r="AO22" s="828"/>
      <c r="AP22" s="44" t="s">
        <v>123</v>
      </c>
      <c r="AQ22" s="718"/>
      <c r="AR22" s="718"/>
      <c r="AS22" s="654"/>
      <c r="AT22" s="654"/>
      <c r="AU22" s="654"/>
      <c r="AV22" s="654"/>
      <c r="AW22" s="424">
        <f t="shared" si="3"/>
        <v>0</v>
      </c>
      <c r="AX22" s="424">
        <f t="shared" si="4"/>
        <v>0</v>
      </c>
    </row>
    <row r="23" spans="1:50" x14ac:dyDescent="0.2">
      <c r="B23" s="790" t="s">
        <v>99</v>
      </c>
      <c r="C23" s="791"/>
      <c r="D23" s="791"/>
      <c r="E23" s="791"/>
      <c r="F23" s="792"/>
      <c r="G23" s="25"/>
      <c r="H23" s="629">
        <v>0.8</v>
      </c>
      <c r="I23" s="631">
        <v>0.64</v>
      </c>
      <c r="J23" s="631">
        <v>5.8166399999999996</v>
      </c>
      <c r="K23" s="631">
        <v>0.41809499999999999</v>
      </c>
      <c r="L23" s="631">
        <v>0.29266700000000001</v>
      </c>
      <c r="M23" s="631">
        <v>2.992639</v>
      </c>
      <c r="N23" s="631">
        <v>2.1132399999999998</v>
      </c>
      <c r="O23" s="631">
        <v>0.36583333333333329</v>
      </c>
      <c r="P23" s="631">
        <v>2.6262227499999997</v>
      </c>
      <c r="Q23" s="33"/>
      <c r="R23" s="43">
        <v>3</v>
      </c>
      <c r="S23" s="43">
        <v>2</v>
      </c>
      <c r="T23" s="800">
        <v>2016</v>
      </c>
      <c r="U23" s="44" t="s">
        <v>162</v>
      </c>
      <c r="V23" s="426">
        <f t="shared" ref="V23:W27" si="7">AQ42</f>
        <v>0</v>
      </c>
      <c r="W23" s="426">
        <f t="shared" si="7"/>
        <v>0</v>
      </c>
      <c r="X23" s="426">
        <f t="shared" ref="X23:Y27" si="8">AW42</f>
        <v>0</v>
      </c>
      <c r="Y23" s="426">
        <f t="shared" si="8"/>
        <v>0</v>
      </c>
      <c r="Z23" s="804"/>
      <c r="AA23" s="804"/>
      <c r="AB23" s="45" t="str">
        <f t="shared" si="5"/>
        <v>Resolução ANEEL Nº 2.127 de 23 de Agosto de 2016</v>
      </c>
      <c r="AC23" s="25"/>
      <c r="AD23" s="49">
        <v>2027</v>
      </c>
      <c r="AE23" s="25"/>
      <c r="AF23" s="28">
        <v>17</v>
      </c>
      <c r="AG23" s="29" t="s">
        <v>1157</v>
      </c>
      <c r="AH23" s="28">
        <v>0</v>
      </c>
      <c r="AI23" s="25"/>
      <c r="AJ23" s="25"/>
      <c r="AK23" s="825"/>
      <c r="AL23" s="434">
        <f>AL22</f>
        <v>2</v>
      </c>
      <c r="AM23" s="51">
        <f>AM21</f>
        <v>3</v>
      </c>
      <c r="AN23" s="53">
        <v>4</v>
      </c>
      <c r="AO23" s="828"/>
      <c r="AP23" s="44" t="s">
        <v>122</v>
      </c>
      <c r="AQ23" s="718"/>
      <c r="AR23" s="718"/>
      <c r="AS23" s="654"/>
      <c r="AT23" s="654"/>
      <c r="AU23" s="654"/>
      <c r="AV23" s="654"/>
      <c r="AW23" s="424">
        <f t="shared" si="3"/>
        <v>0</v>
      </c>
      <c r="AX23" s="424">
        <f t="shared" si="4"/>
        <v>0</v>
      </c>
    </row>
    <row r="24" spans="1:50" x14ac:dyDescent="0.2">
      <c r="B24" s="54" t="s">
        <v>125</v>
      </c>
      <c r="C24" s="54"/>
      <c r="D24" s="54" t="s">
        <v>124</v>
      </c>
      <c r="E24" s="54" t="s">
        <v>98</v>
      </c>
      <c r="F24" s="54" t="s">
        <v>97</v>
      </c>
      <c r="G24" s="25"/>
      <c r="H24" s="629">
        <v>0.85</v>
      </c>
      <c r="I24" s="631">
        <v>0.68889999999999996</v>
      </c>
      <c r="J24" s="631">
        <v>6.4966350000000004</v>
      </c>
      <c r="K24" s="631">
        <v>0.43537500000000001</v>
      </c>
      <c r="L24" s="631">
        <v>0.30476300000000001</v>
      </c>
      <c r="M24" s="631">
        <v>3.373977</v>
      </c>
      <c r="N24" s="631">
        <v>2.38252</v>
      </c>
      <c r="O24" s="631">
        <v>0.38095333333333331</v>
      </c>
      <c r="P24" s="631">
        <v>2.9608699166666668</v>
      </c>
      <c r="Q24" s="33"/>
      <c r="R24" s="43">
        <v>3</v>
      </c>
      <c r="S24" s="43">
        <v>3</v>
      </c>
      <c r="T24" s="801"/>
      <c r="U24" s="44" t="s">
        <v>123</v>
      </c>
      <c r="V24" s="426">
        <f t="shared" si="7"/>
        <v>0</v>
      </c>
      <c r="W24" s="426">
        <f t="shared" si="7"/>
        <v>0</v>
      </c>
      <c r="X24" s="426">
        <f t="shared" si="8"/>
        <v>0</v>
      </c>
      <c r="Y24" s="426">
        <f t="shared" si="8"/>
        <v>0</v>
      </c>
      <c r="Z24" s="807"/>
      <c r="AA24" s="807"/>
      <c r="AB24" s="45" t="str">
        <f>AB23</f>
        <v>Resolução ANEEL Nº 2.127 de 23 de Agosto de 2016</v>
      </c>
      <c r="AC24" s="25"/>
      <c r="AD24" s="25"/>
      <c r="AE24" s="25"/>
      <c r="AF24" s="28">
        <v>18</v>
      </c>
      <c r="AG24" s="29" t="s">
        <v>1158</v>
      </c>
      <c r="AH24" s="28">
        <v>0</v>
      </c>
      <c r="AI24" s="25"/>
      <c r="AJ24" s="25"/>
      <c r="AK24" s="825"/>
      <c r="AL24" s="434">
        <f>AL23</f>
        <v>2</v>
      </c>
      <c r="AM24" s="51">
        <f>AM23</f>
        <v>3</v>
      </c>
      <c r="AN24" s="53">
        <v>5</v>
      </c>
      <c r="AO24" s="828"/>
      <c r="AP24" s="44" t="s">
        <v>121</v>
      </c>
      <c r="AQ24" s="718"/>
      <c r="AR24" s="718"/>
      <c r="AS24" s="654"/>
      <c r="AT24" s="654"/>
      <c r="AU24" s="654"/>
      <c r="AV24" s="654"/>
      <c r="AW24" s="424">
        <f>AS24+AT24</f>
        <v>0</v>
      </c>
      <c r="AX24" s="424">
        <f>AU24+AV24</f>
        <v>0</v>
      </c>
    </row>
    <row r="25" spans="1:50" x14ac:dyDescent="0.2">
      <c r="B25" s="44" t="s">
        <v>195</v>
      </c>
      <c r="C25" s="44"/>
      <c r="D25" s="49">
        <v>1</v>
      </c>
      <c r="E25" s="55"/>
      <c r="F25" s="55"/>
      <c r="G25" s="25"/>
      <c r="H25" s="629">
        <v>0.9</v>
      </c>
      <c r="I25" s="631">
        <v>0.73960000000000004</v>
      </c>
      <c r="J25" s="631">
        <v>7.2138600000000004</v>
      </c>
      <c r="K25" s="631">
        <v>0.45319500000000001</v>
      </c>
      <c r="L25" s="631">
        <v>0.31723699999999999</v>
      </c>
      <c r="M25" s="631">
        <v>3.776599</v>
      </c>
      <c r="N25" s="631">
        <v>2.66683</v>
      </c>
      <c r="O25" s="631">
        <v>0.39654583333333332</v>
      </c>
      <c r="P25" s="631">
        <v>3.3141952499999996</v>
      </c>
      <c r="Q25" s="33"/>
      <c r="R25" s="43">
        <v>3</v>
      </c>
      <c r="S25" s="43">
        <v>4</v>
      </c>
      <c r="T25" s="801"/>
      <c r="U25" s="44" t="s">
        <v>122</v>
      </c>
      <c r="V25" s="426">
        <f t="shared" si="7"/>
        <v>0</v>
      </c>
      <c r="W25" s="426">
        <f t="shared" si="7"/>
        <v>0</v>
      </c>
      <c r="X25" s="426">
        <f t="shared" si="8"/>
        <v>0</v>
      </c>
      <c r="Y25" s="426">
        <f t="shared" si="8"/>
        <v>0</v>
      </c>
      <c r="Z25" s="807"/>
      <c r="AA25" s="807"/>
      <c r="AB25" s="45" t="str">
        <f>AB24</f>
        <v>Resolução ANEEL Nº 2.127 de 23 de Agosto de 2016</v>
      </c>
      <c r="AC25" s="25"/>
      <c r="AD25" s="25"/>
      <c r="AE25" s="25"/>
      <c r="AF25" s="28">
        <v>19</v>
      </c>
      <c r="AG25" s="29" t="s">
        <v>1159</v>
      </c>
      <c r="AH25" s="28">
        <v>0</v>
      </c>
      <c r="AI25" s="25"/>
      <c r="AJ25" s="25"/>
      <c r="AK25" s="825"/>
      <c r="AL25" s="434">
        <f>AL24</f>
        <v>2</v>
      </c>
      <c r="AM25" s="56">
        <f>AM24</f>
        <v>3</v>
      </c>
      <c r="AN25" s="53">
        <v>6</v>
      </c>
      <c r="AO25" s="829"/>
      <c r="AP25" s="44" t="s">
        <v>63</v>
      </c>
      <c r="AQ25" s="718"/>
      <c r="AR25" s="718"/>
      <c r="AS25" s="654"/>
      <c r="AT25" s="654"/>
      <c r="AU25" s="654"/>
      <c r="AV25" s="654"/>
      <c r="AW25" s="424">
        <f>AS25+AT25</f>
        <v>0</v>
      </c>
      <c r="AX25" s="424">
        <f>AU25+AV25</f>
        <v>0</v>
      </c>
    </row>
    <row r="26" spans="1:50" x14ac:dyDescent="0.2">
      <c r="B26" s="44" t="s">
        <v>162</v>
      </c>
      <c r="C26" s="44"/>
      <c r="D26" s="49">
        <v>2</v>
      </c>
      <c r="E26" s="55">
        <v>1</v>
      </c>
      <c r="F26" s="55">
        <v>1</v>
      </c>
      <c r="G26" s="25"/>
      <c r="H26" s="33"/>
      <c r="I26" s="57"/>
      <c r="J26" s="57"/>
      <c r="K26" s="57"/>
      <c r="L26" s="57"/>
      <c r="M26" s="57"/>
      <c r="N26" s="57"/>
      <c r="O26" s="57"/>
      <c r="P26" s="57"/>
      <c r="Q26" s="33"/>
      <c r="R26" s="43">
        <v>3</v>
      </c>
      <c r="S26" s="43">
        <v>5</v>
      </c>
      <c r="T26" s="801"/>
      <c r="U26" s="44" t="s">
        <v>121</v>
      </c>
      <c r="V26" s="426">
        <f t="shared" si="7"/>
        <v>0</v>
      </c>
      <c r="W26" s="426">
        <f t="shared" si="7"/>
        <v>0</v>
      </c>
      <c r="X26" s="426">
        <f t="shared" si="8"/>
        <v>0</v>
      </c>
      <c r="Y26" s="426">
        <f t="shared" si="8"/>
        <v>0</v>
      </c>
      <c r="Z26" s="807"/>
      <c r="AA26" s="807"/>
      <c r="AB26" s="45" t="str">
        <f t="shared" ref="AB26:AB33" si="9">AB25</f>
        <v>Resolução ANEEL Nº 2.127 de 23 de Agosto de 2016</v>
      </c>
      <c r="AC26" s="25"/>
      <c r="AD26" s="25"/>
      <c r="AE26" s="25"/>
      <c r="AF26" s="28">
        <v>20</v>
      </c>
      <c r="AG26" s="29" t="s">
        <v>1160</v>
      </c>
      <c r="AH26" s="28">
        <v>0</v>
      </c>
      <c r="AI26" s="25"/>
      <c r="AJ26" s="25"/>
      <c r="AK26" s="825"/>
      <c r="AL26" s="434">
        <f>AL25</f>
        <v>2</v>
      </c>
      <c r="AM26" s="51">
        <v>4</v>
      </c>
      <c r="AN26" s="49">
        <v>5</v>
      </c>
      <c r="AO26" s="827" t="s">
        <v>168</v>
      </c>
      <c r="AP26" s="44" t="s">
        <v>121</v>
      </c>
      <c r="AQ26" s="718"/>
      <c r="AR26" s="718"/>
      <c r="AS26" s="654"/>
      <c r="AT26" s="654"/>
      <c r="AU26" s="654"/>
      <c r="AV26" s="654"/>
      <c r="AW26" s="424">
        <f t="shared" si="3"/>
        <v>0</v>
      </c>
      <c r="AX26" s="424">
        <f t="shared" si="4"/>
        <v>0</v>
      </c>
    </row>
    <row r="27" spans="1:50" x14ac:dyDescent="0.2">
      <c r="B27" s="44" t="s">
        <v>123</v>
      </c>
      <c r="C27" s="44"/>
      <c r="D27" s="49">
        <v>3</v>
      </c>
      <c r="E27" s="55">
        <v>1</v>
      </c>
      <c r="F27" s="55">
        <v>1</v>
      </c>
      <c r="G27" s="25"/>
      <c r="H27" s="58" t="s">
        <v>84</v>
      </c>
      <c r="I27" s="58" t="s">
        <v>85</v>
      </c>
      <c r="J27" s="58" t="s">
        <v>86</v>
      </c>
      <c r="K27" s="58" t="s">
        <v>87</v>
      </c>
      <c r="L27" s="58" t="s">
        <v>88</v>
      </c>
      <c r="M27" s="58" t="s">
        <v>89</v>
      </c>
      <c r="N27" s="58" t="s">
        <v>90</v>
      </c>
      <c r="O27" s="58" t="s">
        <v>182</v>
      </c>
      <c r="P27" s="58" t="s">
        <v>183</v>
      </c>
      <c r="Q27" s="33"/>
      <c r="R27" s="43">
        <v>3</v>
      </c>
      <c r="S27" s="43">
        <v>6</v>
      </c>
      <c r="T27" s="801"/>
      <c r="U27" s="44" t="s">
        <v>63</v>
      </c>
      <c r="V27" s="426">
        <f t="shared" si="7"/>
        <v>0</v>
      </c>
      <c r="W27" s="426">
        <f t="shared" si="7"/>
        <v>0</v>
      </c>
      <c r="X27" s="426">
        <f t="shared" si="8"/>
        <v>0</v>
      </c>
      <c r="Y27" s="426">
        <f t="shared" si="8"/>
        <v>0</v>
      </c>
      <c r="Z27" s="807"/>
      <c r="AA27" s="807"/>
      <c r="AB27" s="45" t="str">
        <f t="shared" si="9"/>
        <v>Resolução ANEEL Nº 2.127 de 23 de Agosto de 2016</v>
      </c>
      <c r="AC27" s="25"/>
      <c r="AD27" s="25"/>
      <c r="AE27" s="25"/>
      <c r="AF27" s="28">
        <v>21</v>
      </c>
      <c r="AG27" s="29" t="s">
        <v>1161</v>
      </c>
      <c r="AH27" s="28">
        <v>0</v>
      </c>
      <c r="AI27" s="25"/>
      <c r="AJ27" s="25"/>
      <c r="AK27" s="825"/>
      <c r="AL27" s="434">
        <f>AL26</f>
        <v>2</v>
      </c>
      <c r="AM27" s="56">
        <v>4</v>
      </c>
      <c r="AN27" s="49">
        <v>6</v>
      </c>
      <c r="AO27" s="829"/>
      <c r="AP27" s="44" t="s">
        <v>63</v>
      </c>
      <c r="AQ27" s="718"/>
      <c r="AR27" s="718"/>
      <c r="AS27" s="654"/>
      <c r="AT27" s="654"/>
      <c r="AU27" s="654"/>
      <c r="AV27" s="654"/>
      <c r="AW27" s="424">
        <f t="shared" si="3"/>
        <v>0</v>
      </c>
      <c r="AX27" s="424">
        <f t="shared" si="4"/>
        <v>0</v>
      </c>
    </row>
    <row r="28" spans="1:50" x14ac:dyDescent="0.2">
      <c r="B28" s="44" t="s">
        <v>122</v>
      </c>
      <c r="C28" s="44"/>
      <c r="D28" s="49">
        <v>4</v>
      </c>
      <c r="E28" s="55">
        <v>1</v>
      </c>
      <c r="F28" s="55">
        <v>1</v>
      </c>
      <c r="G28" s="25"/>
      <c r="H28" s="59">
        <f>Apresentação!N7</f>
        <v>0.7</v>
      </c>
      <c r="I28" s="633">
        <f>VLOOKUP($H$28,$H$9:$P$25,2,FALSE)</f>
        <v>0.54759999999999998</v>
      </c>
      <c r="J28" s="633">
        <f>VLOOKUP($H$28,$H$9:$P$25,3,FALSE)</f>
        <v>4.5683400000000001</v>
      </c>
      <c r="K28" s="633">
        <f>VLOOKUP($H$28,$H$9:$P$25,4,FALSE)</f>
        <v>0.38516</v>
      </c>
      <c r="L28" s="633">
        <f>VLOOKUP($H$28,$H$9:$P$25,5,FALSE)</f>
        <v>0.26961000000000002</v>
      </c>
      <c r="M28" s="633">
        <f>VLOOKUP($H$28,$H$9:$P$25,6,FALSE)</f>
        <v>2.2938100000000001</v>
      </c>
      <c r="N28" s="633">
        <f>VLOOKUP($H$28,$H$9:$P$25,7,FALSE)</f>
        <v>1.6197699999999999</v>
      </c>
      <c r="O28" s="726">
        <f>VLOOKUP($H$28,$H$9:$P$25,8,FALSE)</f>
        <v>0.33701416666666667</v>
      </c>
      <c r="P28" s="633">
        <f>VLOOKUP($H$28,$H$9:$P$25,9,FALSE)</f>
        <v>2.0129600000000001</v>
      </c>
      <c r="Q28" s="33"/>
      <c r="R28" s="43">
        <v>3</v>
      </c>
      <c r="S28" s="43">
        <v>7</v>
      </c>
      <c r="T28" s="801"/>
      <c r="U28" s="52" t="s">
        <v>64</v>
      </c>
      <c r="V28" s="427">
        <f>AS49</f>
        <v>0</v>
      </c>
      <c r="W28" s="427">
        <f>AU49</f>
        <v>0</v>
      </c>
      <c r="X28" s="427">
        <f t="shared" ref="X28:Y32" si="10">AW49</f>
        <v>0</v>
      </c>
      <c r="Y28" s="427">
        <f t="shared" si="10"/>
        <v>0</v>
      </c>
      <c r="Z28" s="807"/>
      <c r="AA28" s="807"/>
      <c r="AB28" s="45" t="str">
        <f t="shared" si="9"/>
        <v>Resolução ANEEL Nº 2.127 de 23 de Agosto de 2016</v>
      </c>
      <c r="AC28" s="25"/>
      <c r="AD28" s="25"/>
      <c r="AE28" s="25"/>
      <c r="AF28" s="28">
        <v>22</v>
      </c>
      <c r="AG28" s="29" t="s">
        <v>1162</v>
      </c>
      <c r="AH28" s="28">
        <v>0</v>
      </c>
      <c r="AI28" s="25"/>
      <c r="AJ28" s="25"/>
      <c r="AK28" s="825"/>
      <c r="AL28" s="434">
        <f t="shared" ref="AL28:AL33" si="11">AL27</f>
        <v>2</v>
      </c>
      <c r="AM28" s="51">
        <v>5</v>
      </c>
      <c r="AN28" s="49">
        <v>7</v>
      </c>
      <c r="AO28" s="827" t="s">
        <v>166</v>
      </c>
      <c r="AP28" s="44" t="s">
        <v>64</v>
      </c>
      <c r="AQ28" s="717"/>
      <c r="AR28" s="717"/>
      <c r="AS28" s="654"/>
      <c r="AT28" s="654"/>
      <c r="AU28" s="654"/>
      <c r="AV28" s="654"/>
      <c r="AW28" s="626">
        <f>AT28</f>
        <v>0</v>
      </c>
      <c r="AX28" s="626">
        <f>AV28</f>
        <v>0</v>
      </c>
    </row>
    <row r="29" spans="1:50" x14ac:dyDescent="0.2">
      <c r="B29" s="44" t="s">
        <v>121</v>
      </c>
      <c r="C29" s="44"/>
      <c r="D29" s="49">
        <v>5</v>
      </c>
      <c r="E29" s="55">
        <v>1</v>
      </c>
      <c r="F29" s="55">
        <v>1</v>
      </c>
      <c r="G29" s="25"/>
      <c r="O29" s="60"/>
      <c r="P29" s="60"/>
      <c r="Q29" s="33"/>
      <c r="R29" s="43">
        <v>3</v>
      </c>
      <c r="S29" s="43">
        <v>8</v>
      </c>
      <c r="T29" s="801"/>
      <c r="U29" s="52" t="s">
        <v>150</v>
      </c>
      <c r="V29" s="427">
        <f>AS50</f>
        <v>0</v>
      </c>
      <c r="W29" s="427">
        <f>AU50</f>
        <v>0</v>
      </c>
      <c r="X29" s="427">
        <f t="shared" si="10"/>
        <v>0</v>
      </c>
      <c r="Y29" s="427">
        <f t="shared" si="10"/>
        <v>0</v>
      </c>
      <c r="Z29" s="807"/>
      <c r="AA29" s="807"/>
      <c r="AB29" s="45" t="str">
        <f t="shared" si="9"/>
        <v>Resolução ANEEL Nº 2.127 de 23 de Agosto de 2016</v>
      </c>
      <c r="AC29" s="25"/>
      <c r="AD29" s="25"/>
      <c r="AE29" s="25"/>
      <c r="AF29" s="28">
        <v>23</v>
      </c>
      <c r="AG29" s="29" t="s">
        <v>1163</v>
      </c>
      <c r="AH29" s="28">
        <v>0</v>
      </c>
      <c r="AI29" s="25"/>
      <c r="AJ29" s="25"/>
      <c r="AK29" s="825"/>
      <c r="AL29" s="434">
        <f t="shared" si="11"/>
        <v>2</v>
      </c>
      <c r="AM29" s="51">
        <v>5</v>
      </c>
      <c r="AN29" s="49">
        <v>8</v>
      </c>
      <c r="AO29" s="828"/>
      <c r="AP29" s="44" t="s">
        <v>150</v>
      </c>
      <c r="AQ29" s="717"/>
      <c r="AR29" s="717"/>
      <c r="AS29" s="654"/>
      <c r="AT29" s="654"/>
      <c r="AU29" s="654"/>
      <c r="AV29" s="654"/>
      <c r="AW29" s="626">
        <f>AT29</f>
        <v>0</v>
      </c>
      <c r="AX29" s="626">
        <f>AV29</f>
        <v>0</v>
      </c>
    </row>
    <row r="30" spans="1:50" x14ac:dyDescent="0.2">
      <c r="B30" s="44" t="s">
        <v>63</v>
      </c>
      <c r="C30" s="44"/>
      <c r="D30" s="49">
        <v>6</v>
      </c>
      <c r="E30" s="55">
        <v>1</v>
      </c>
      <c r="F30" s="55">
        <v>1</v>
      </c>
      <c r="G30" s="25"/>
      <c r="H30" s="33"/>
      <c r="I30" s="57"/>
      <c r="J30" s="57"/>
      <c r="K30" s="57"/>
      <c r="L30" s="57"/>
      <c r="M30" s="61"/>
      <c r="N30" s="57"/>
      <c r="O30" s="57"/>
      <c r="P30" s="57"/>
      <c r="Q30" s="33"/>
      <c r="R30" s="43">
        <v>3</v>
      </c>
      <c r="S30" s="43">
        <v>9</v>
      </c>
      <c r="T30" s="801"/>
      <c r="U30" s="52" t="s">
        <v>179</v>
      </c>
      <c r="V30" s="427">
        <f>AS51</f>
        <v>0</v>
      </c>
      <c r="W30" s="427">
        <f>AU51</f>
        <v>0</v>
      </c>
      <c r="X30" s="427">
        <f t="shared" si="10"/>
        <v>0</v>
      </c>
      <c r="Y30" s="427">
        <f t="shared" si="10"/>
        <v>0</v>
      </c>
      <c r="Z30" s="807"/>
      <c r="AA30" s="807"/>
      <c r="AB30" s="45" t="str">
        <f t="shared" si="9"/>
        <v>Resolução ANEEL Nº 2.127 de 23 de Agosto de 2016</v>
      </c>
      <c r="AC30" s="25"/>
      <c r="AD30" s="25"/>
      <c r="AE30" s="25"/>
      <c r="AF30" s="28">
        <v>24</v>
      </c>
      <c r="AG30" s="29" t="s">
        <v>1164</v>
      </c>
      <c r="AH30" s="28">
        <v>0</v>
      </c>
      <c r="AI30" s="25"/>
      <c r="AJ30" s="25"/>
      <c r="AK30" s="825"/>
      <c r="AL30" s="434">
        <f t="shared" si="11"/>
        <v>2</v>
      </c>
      <c r="AM30" s="51">
        <v>5</v>
      </c>
      <c r="AN30" s="49">
        <v>9</v>
      </c>
      <c r="AO30" s="828"/>
      <c r="AP30" s="44" t="s">
        <v>179</v>
      </c>
      <c r="AQ30" s="717"/>
      <c r="AR30" s="718"/>
      <c r="AS30" s="654"/>
      <c r="AT30" s="654"/>
      <c r="AU30" s="654"/>
      <c r="AV30" s="654"/>
      <c r="AW30" s="626">
        <f>AT30</f>
        <v>0</v>
      </c>
      <c r="AX30" s="626">
        <f>AV30</f>
        <v>0</v>
      </c>
    </row>
    <row r="31" spans="1:50" x14ac:dyDescent="0.2">
      <c r="B31" s="44" t="s">
        <v>64</v>
      </c>
      <c r="C31" s="44"/>
      <c r="D31" s="49">
        <v>7</v>
      </c>
      <c r="E31" s="55">
        <v>1.2</v>
      </c>
      <c r="F31" s="55">
        <v>1.08</v>
      </c>
      <c r="G31" s="25"/>
      <c r="H31" s="799" t="s">
        <v>101</v>
      </c>
      <c r="I31" s="799"/>
      <c r="J31" s="799"/>
      <c r="K31" s="799"/>
      <c r="L31" s="799"/>
      <c r="M31" s="799"/>
      <c r="N31" s="799"/>
      <c r="O31" s="799"/>
      <c r="P31" s="57"/>
      <c r="Q31" s="33"/>
      <c r="R31" s="43">
        <v>3</v>
      </c>
      <c r="S31" s="43">
        <v>10</v>
      </c>
      <c r="T31" s="801"/>
      <c r="U31" s="52" t="s">
        <v>180</v>
      </c>
      <c r="V31" s="427">
        <f>AS52</f>
        <v>0</v>
      </c>
      <c r="W31" s="427">
        <f>AU52</f>
        <v>0</v>
      </c>
      <c r="X31" s="427">
        <f t="shared" si="10"/>
        <v>0</v>
      </c>
      <c r="Y31" s="427">
        <f t="shared" si="10"/>
        <v>0</v>
      </c>
      <c r="Z31" s="807"/>
      <c r="AA31" s="807"/>
      <c r="AB31" s="45" t="str">
        <f t="shared" si="9"/>
        <v>Resolução ANEEL Nº 2.127 de 23 de Agosto de 2016</v>
      </c>
      <c r="AC31" s="25"/>
      <c r="AD31" s="25"/>
      <c r="AE31" s="25"/>
      <c r="AF31" s="28">
        <v>25</v>
      </c>
      <c r="AG31" s="29" t="s">
        <v>1165</v>
      </c>
      <c r="AH31" s="28">
        <v>0</v>
      </c>
      <c r="AI31" s="25"/>
      <c r="AJ31" s="25"/>
      <c r="AK31" s="825"/>
      <c r="AL31" s="434">
        <f t="shared" si="11"/>
        <v>2</v>
      </c>
      <c r="AM31" s="51">
        <v>5</v>
      </c>
      <c r="AN31" s="49">
        <v>10</v>
      </c>
      <c r="AO31" s="828"/>
      <c r="AP31" s="44" t="s">
        <v>180</v>
      </c>
      <c r="AQ31" s="717"/>
      <c r="AR31" s="717"/>
      <c r="AS31" s="654"/>
      <c r="AT31" s="654"/>
      <c r="AU31" s="654"/>
      <c r="AV31" s="654"/>
      <c r="AW31" s="626">
        <f>AT31</f>
        <v>0</v>
      </c>
      <c r="AX31" s="626">
        <f>AV31</f>
        <v>0</v>
      </c>
    </row>
    <row r="32" spans="1:50" x14ac:dyDescent="0.2">
      <c r="B32" s="44" t="s">
        <v>150</v>
      </c>
      <c r="C32" s="44"/>
      <c r="D32" s="49">
        <v>8</v>
      </c>
      <c r="E32" s="55">
        <v>1.2</v>
      </c>
      <c r="F32" s="55">
        <v>1.08</v>
      </c>
      <c r="G32" s="25"/>
      <c r="H32" s="799" t="s">
        <v>102</v>
      </c>
      <c r="I32" s="799"/>
      <c r="J32" s="799"/>
      <c r="K32" s="799"/>
      <c r="L32" s="799"/>
      <c r="M32" s="799"/>
      <c r="N32" s="799"/>
      <c r="O32" s="25"/>
      <c r="P32" s="25"/>
      <c r="Q32" s="33"/>
      <c r="R32" s="43">
        <v>3</v>
      </c>
      <c r="S32" s="43">
        <v>11</v>
      </c>
      <c r="T32" s="801"/>
      <c r="U32" s="52" t="s">
        <v>151</v>
      </c>
      <c r="V32" s="427">
        <f>AS53</f>
        <v>0</v>
      </c>
      <c r="W32" s="427">
        <f>AU53</f>
        <v>0</v>
      </c>
      <c r="X32" s="427">
        <f t="shared" si="10"/>
        <v>0</v>
      </c>
      <c r="Y32" s="427">
        <f t="shared" si="10"/>
        <v>0</v>
      </c>
      <c r="Z32" s="807"/>
      <c r="AA32" s="807"/>
      <c r="AB32" s="45" t="str">
        <f t="shared" si="9"/>
        <v>Resolução ANEEL Nº 2.127 de 23 de Agosto de 2016</v>
      </c>
      <c r="AC32" s="25"/>
      <c r="AD32" s="25"/>
      <c r="AE32" s="25"/>
      <c r="AF32" s="28">
        <v>26</v>
      </c>
      <c r="AG32" s="29" t="s">
        <v>1166</v>
      </c>
      <c r="AH32" s="28">
        <v>0</v>
      </c>
      <c r="AI32" s="25"/>
      <c r="AJ32" s="25"/>
      <c r="AK32" s="825"/>
      <c r="AL32" s="434">
        <f t="shared" si="11"/>
        <v>2</v>
      </c>
      <c r="AM32" s="51">
        <v>5</v>
      </c>
      <c r="AN32" s="49">
        <v>11</v>
      </c>
      <c r="AO32" s="828"/>
      <c r="AP32" s="44" t="s">
        <v>151</v>
      </c>
      <c r="AQ32" s="717"/>
      <c r="AR32" s="717"/>
      <c r="AS32" s="654"/>
      <c r="AT32" s="654"/>
      <c r="AU32" s="654"/>
      <c r="AV32" s="654"/>
      <c r="AW32" s="626">
        <f>AT32</f>
        <v>0</v>
      </c>
      <c r="AX32" s="626">
        <f>AV32</f>
        <v>0</v>
      </c>
    </row>
    <row r="33" spans="1:50" x14ac:dyDescent="0.2">
      <c r="B33" s="44" t="s">
        <v>179</v>
      </c>
      <c r="C33" s="44"/>
      <c r="D33" s="49">
        <v>9</v>
      </c>
      <c r="E33" s="55">
        <v>1.2</v>
      </c>
      <c r="F33" s="55">
        <v>1.08</v>
      </c>
      <c r="G33" s="25"/>
      <c r="H33" s="799" t="s">
        <v>103</v>
      </c>
      <c r="I33" s="799"/>
      <c r="J33" s="799"/>
      <c r="K33" s="799"/>
      <c r="L33" s="799"/>
      <c r="M33" s="799"/>
      <c r="N33" s="799"/>
      <c r="O33" s="25"/>
      <c r="P33" s="25"/>
      <c r="Q33" s="33"/>
      <c r="R33" s="43">
        <v>3</v>
      </c>
      <c r="S33" s="43">
        <v>12</v>
      </c>
      <c r="T33" s="802"/>
      <c r="U33" s="52" t="s">
        <v>181</v>
      </c>
      <c r="V33" s="421">
        <f>V32</f>
        <v>0</v>
      </c>
      <c r="W33" s="421">
        <f>W32</f>
        <v>0</v>
      </c>
      <c r="X33" s="421">
        <f>X32</f>
        <v>0</v>
      </c>
      <c r="Y33" s="421">
        <f>Y32</f>
        <v>0</v>
      </c>
      <c r="Z33" s="808"/>
      <c r="AA33" s="808"/>
      <c r="AB33" s="45" t="str">
        <f t="shared" si="9"/>
        <v>Resolução ANEEL Nº 2.127 de 23 de Agosto de 2016</v>
      </c>
      <c r="AC33" s="25"/>
      <c r="AD33" s="25"/>
      <c r="AE33" s="25"/>
      <c r="AF33" s="28">
        <v>27</v>
      </c>
      <c r="AG33" s="29" t="s">
        <v>1167</v>
      </c>
      <c r="AH33" s="28">
        <v>0</v>
      </c>
      <c r="AI33" s="25"/>
      <c r="AJ33" s="25"/>
      <c r="AK33" s="826"/>
      <c r="AL33" s="435">
        <f t="shared" si="11"/>
        <v>2</v>
      </c>
      <c r="AM33" s="56">
        <v>5</v>
      </c>
      <c r="AN33" s="49">
        <v>12</v>
      </c>
      <c r="AO33" s="829"/>
      <c r="AP33" s="44" t="s">
        <v>181</v>
      </c>
      <c r="AQ33" s="717"/>
      <c r="AR33" s="717"/>
      <c r="AS33" s="50"/>
      <c r="AT33" s="50"/>
      <c r="AU33" s="50"/>
      <c r="AV33" s="50"/>
    </row>
    <row r="34" spans="1:50" x14ac:dyDescent="0.2">
      <c r="B34" s="44" t="s">
        <v>180</v>
      </c>
      <c r="C34" s="44"/>
      <c r="D34" s="49">
        <v>10</v>
      </c>
      <c r="E34" s="55">
        <v>1.2</v>
      </c>
      <c r="F34" s="55">
        <v>1.08</v>
      </c>
      <c r="G34" s="25"/>
      <c r="H34" s="25"/>
      <c r="I34" s="25"/>
      <c r="J34" s="25"/>
      <c r="K34" s="624" t="s">
        <v>1087</v>
      </c>
      <c r="L34" s="624" t="s">
        <v>1085</v>
      </c>
      <c r="M34" s="624" t="s">
        <v>1086</v>
      </c>
      <c r="N34" s="25"/>
      <c r="O34" s="25"/>
      <c r="P34" s="25"/>
      <c r="Q34" s="33"/>
      <c r="R34" s="43">
        <v>4</v>
      </c>
      <c r="S34" s="43">
        <v>2</v>
      </c>
      <c r="T34" s="800">
        <v>2017</v>
      </c>
      <c r="U34" s="44" t="s">
        <v>162</v>
      </c>
      <c r="V34" s="426">
        <f>AQ63</f>
        <v>0</v>
      </c>
      <c r="W34" s="426">
        <f>AR63</f>
        <v>0</v>
      </c>
      <c r="X34" s="426">
        <f>AW63</f>
        <v>0</v>
      </c>
      <c r="Y34" s="426">
        <f>AX63</f>
        <v>0</v>
      </c>
      <c r="Z34" s="804">
        <v>42065</v>
      </c>
      <c r="AA34" s="804">
        <v>42222</v>
      </c>
      <c r="AB34" s="45" t="s">
        <v>1110</v>
      </c>
      <c r="AC34" s="25"/>
      <c r="AD34" s="25"/>
      <c r="AE34" s="25"/>
      <c r="AF34" s="28">
        <v>28</v>
      </c>
      <c r="AG34" s="29" t="s">
        <v>1168</v>
      </c>
      <c r="AH34" s="28">
        <v>0</v>
      </c>
      <c r="AI34" s="25"/>
      <c r="AJ34" s="25"/>
      <c r="AK34" s="824">
        <v>2016</v>
      </c>
      <c r="AL34" s="433">
        <v>3</v>
      </c>
      <c r="AM34" s="48">
        <v>2</v>
      </c>
      <c r="AN34" s="49">
        <v>5</v>
      </c>
      <c r="AO34" s="827" t="s">
        <v>153</v>
      </c>
      <c r="AP34" s="44" t="s">
        <v>121</v>
      </c>
      <c r="AQ34" s="717"/>
      <c r="AR34" s="717"/>
      <c r="AS34" s="50"/>
      <c r="AT34" s="50"/>
      <c r="AU34" s="50"/>
      <c r="AV34" s="50"/>
      <c r="AW34" s="424">
        <f t="shared" ref="AW34:AW62" si="12">AS34+AT34</f>
        <v>0</v>
      </c>
      <c r="AX34" s="424">
        <f t="shared" ref="AX34:AX62" si="13">AU34+AV34</f>
        <v>0</v>
      </c>
    </row>
    <row r="35" spans="1:50" x14ac:dyDescent="0.2">
      <c r="B35" s="44" t="s">
        <v>151</v>
      </c>
      <c r="C35" s="44"/>
      <c r="D35" s="49">
        <v>11</v>
      </c>
      <c r="E35" s="55">
        <v>1.2</v>
      </c>
      <c r="F35" s="55">
        <v>1.08</v>
      </c>
      <c r="G35" s="25"/>
      <c r="H35" s="25" t="s">
        <v>36</v>
      </c>
      <c r="I35" s="31">
        <f>IFERROR((($X$7*$O$28)+($Y$7*$P$28))/($O$28+$P$28),0)</f>
        <v>888.81169204342314</v>
      </c>
      <c r="J35" s="31"/>
      <c r="K35" s="625"/>
      <c r="L35" s="31"/>
      <c r="M35" s="31"/>
      <c r="N35" s="25"/>
      <c r="O35" s="25"/>
      <c r="P35" s="25"/>
      <c r="Q35" s="33"/>
      <c r="R35" s="43">
        <v>4</v>
      </c>
      <c r="S35" s="43">
        <v>3</v>
      </c>
      <c r="T35" s="801"/>
      <c r="U35" s="44" t="s">
        <v>123</v>
      </c>
      <c r="V35" s="426">
        <f t="shared" ref="V35:W38" si="14">AQ64</f>
        <v>0</v>
      </c>
      <c r="W35" s="426">
        <f t="shared" si="14"/>
        <v>0</v>
      </c>
      <c r="X35" s="426">
        <f t="shared" ref="X35:Y38" si="15">AW64</f>
        <v>0</v>
      </c>
      <c r="Y35" s="426">
        <f t="shared" si="15"/>
        <v>0</v>
      </c>
      <c r="Z35" s="807"/>
      <c r="AA35" s="807"/>
      <c r="AB35" s="45" t="str">
        <f t="shared" ref="AB35:AB98" si="16">AB34</f>
        <v>Resolução ANEEL Nº 2.289 de 22 de Agosto de 2017</v>
      </c>
      <c r="AC35" s="25"/>
      <c r="AD35" s="25"/>
      <c r="AE35" s="25"/>
      <c r="AF35" s="28">
        <v>29</v>
      </c>
      <c r="AG35" s="29" t="s">
        <v>1169</v>
      </c>
      <c r="AH35" s="28">
        <v>0</v>
      </c>
      <c r="AI35" s="25"/>
      <c r="AJ35" s="25"/>
      <c r="AK35" s="825"/>
      <c r="AL35" s="434">
        <f t="shared" ref="AL35:AM41" si="17">AL34</f>
        <v>3</v>
      </c>
      <c r="AM35" s="51">
        <f t="shared" si="17"/>
        <v>2</v>
      </c>
      <c r="AN35" s="49">
        <v>6</v>
      </c>
      <c r="AO35" s="828"/>
      <c r="AP35" s="44" t="s">
        <v>63</v>
      </c>
      <c r="AQ35" s="717"/>
      <c r="AR35" s="717"/>
      <c r="AS35" s="50"/>
      <c r="AT35" s="50"/>
      <c r="AU35" s="50"/>
      <c r="AV35" s="50"/>
      <c r="AW35" s="424">
        <f t="shared" si="12"/>
        <v>0</v>
      </c>
      <c r="AX35" s="424">
        <f t="shared" si="13"/>
        <v>0</v>
      </c>
    </row>
    <row r="36" spans="1:50" x14ac:dyDescent="0.2">
      <c r="B36" s="44" t="s">
        <v>181</v>
      </c>
      <c r="C36" s="44"/>
      <c r="D36" s="49">
        <v>12</v>
      </c>
      <c r="E36" s="55">
        <v>1.2</v>
      </c>
      <c r="F36" s="55">
        <v>1.08</v>
      </c>
      <c r="G36" s="25"/>
      <c r="H36" s="25" t="s">
        <v>34</v>
      </c>
      <c r="I36" s="31">
        <f>IFERROR(IF(Apresentação!$E$18&gt;Apoio!$D$30,(((Apoio!$V$7*12*Apoio!$F$51*Apoio!$H$28)/1000)+((Apoio!$W$7*12*Apoio!$F$52*Apoio!$H$28*Apoio!$I$28)/1000)),((12*Apoio!$V$7)+(12*Apoio!$W$7*Apoio!$I$28))),0)</f>
        <v>2009.9689591799993</v>
      </c>
      <c r="J36" s="31"/>
      <c r="K36" s="31"/>
      <c r="L36" s="31"/>
      <c r="M36" s="31"/>
      <c r="N36" s="25"/>
      <c r="O36" s="25"/>
      <c r="P36" s="25"/>
      <c r="Q36" s="25"/>
      <c r="R36" s="43">
        <v>4</v>
      </c>
      <c r="S36" s="43">
        <v>4</v>
      </c>
      <c r="T36" s="801"/>
      <c r="U36" s="44" t="s">
        <v>122</v>
      </c>
      <c r="V36" s="426">
        <f t="shared" si="14"/>
        <v>0</v>
      </c>
      <c r="W36" s="426">
        <f t="shared" si="14"/>
        <v>0</v>
      </c>
      <c r="X36" s="426">
        <f t="shared" si="15"/>
        <v>0</v>
      </c>
      <c r="Y36" s="426">
        <f t="shared" si="15"/>
        <v>0</v>
      </c>
      <c r="Z36" s="807"/>
      <c r="AA36" s="807"/>
      <c r="AB36" s="45" t="str">
        <f t="shared" si="16"/>
        <v>Resolução ANEEL Nº 2.289 de 22 de Agosto de 2017</v>
      </c>
      <c r="AC36" s="25"/>
      <c r="AD36" s="25"/>
      <c r="AE36" s="25"/>
      <c r="AF36" s="28">
        <v>30</v>
      </c>
      <c r="AG36" s="29" t="s">
        <v>1170</v>
      </c>
      <c r="AH36" s="28">
        <v>0</v>
      </c>
      <c r="AI36" s="25"/>
      <c r="AJ36" s="25"/>
      <c r="AK36" s="825"/>
      <c r="AL36" s="434">
        <f t="shared" si="17"/>
        <v>3</v>
      </c>
      <c r="AM36" s="51">
        <f>AM34</f>
        <v>2</v>
      </c>
      <c r="AN36" s="49">
        <v>7</v>
      </c>
      <c r="AO36" s="828"/>
      <c r="AP36" s="44" t="s">
        <v>64</v>
      </c>
      <c r="AQ36" s="717"/>
      <c r="AR36" s="717"/>
      <c r="AS36" s="50"/>
      <c r="AT36" s="50"/>
      <c r="AU36" s="50"/>
      <c r="AV36" s="50"/>
      <c r="AW36" s="424">
        <f t="shared" si="12"/>
        <v>0</v>
      </c>
      <c r="AX36" s="424">
        <f t="shared" si="13"/>
        <v>0</v>
      </c>
    </row>
    <row r="37" spans="1:50" x14ac:dyDescent="0.2">
      <c r="B37" s="26"/>
      <c r="C37" s="26"/>
      <c r="D37" s="26"/>
      <c r="E37" s="26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3">
        <v>4</v>
      </c>
      <c r="S37" s="43">
        <v>5</v>
      </c>
      <c r="T37" s="801"/>
      <c r="U37" s="44" t="s">
        <v>121</v>
      </c>
      <c r="V37" s="426">
        <f t="shared" si="14"/>
        <v>0</v>
      </c>
      <c r="W37" s="426">
        <f t="shared" si="14"/>
        <v>0</v>
      </c>
      <c r="X37" s="426">
        <f t="shared" si="15"/>
        <v>0</v>
      </c>
      <c r="Y37" s="426">
        <f t="shared" si="15"/>
        <v>0</v>
      </c>
      <c r="Z37" s="807"/>
      <c r="AA37" s="807"/>
      <c r="AB37" s="45" t="str">
        <f t="shared" si="16"/>
        <v>Resolução ANEEL Nº 2.289 de 22 de Agosto de 2017</v>
      </c>
      <c r="AC37" s="25"/>
      <c r="AD37" s="25"/>
      <c r="AE37" s="25"/>
      <c r="AF37" s="28">
        <v>31</v>
      </c>
      <c r="AG37" s="29" t="s">
        <v>1171</v>
      </c>
      <c r="AH37" s="28">
        <v>0</v>
      </c>
      <c r="AI37" s="25"/>
      <c r="AJ37" s="25"/>
      <c r="AK37" s="825"/>
      <c r="AL37" s="434">
        <f t="shared" si="17"/>
        <v>3</v>
      </c>
      <c r="AM37" s="51">
        <f>AM34</f>
        <v>2</v>
      </c>
      <c r="AN37" s="49">
        <v>8</v>
      </c>
      <c r="AO37" s="828"/>
      <c r="AP37" s="44" t="s">
        <v>150</v>
      </c>
      <c r="AQ37" s="717"/>
      <c r="AR37" s="717"/>
      <c r="AS37" s="50"/>
      <c r="AT37" s="50"/>
      <c r="AU37" s="50"/>
      <c r="AV37" s="50"/>
      <c r="AW37" s="424">
        <f t="shared" si="12"/>
        <v>0</v>
      </c>
      <c r="AX37" s="424">
        <f t="shared" si="13"/>
        <v>0</v>
      </c>
    </row>
    <row r="38" spans="1:50" x14ac:dyDescent="0.2">
      <c r="B38" s="790" t="s">
        <v>152</v>
      </c>
      <c r="C38" s="791"/>
      <c r="D38" s="791"/>
      <c r="E38" s="791"/>
      <c r="F38" s="792"/>
      <c r="G38" s="25"/>
      <c r="H38" s="830" t="s">
        <v>718</v>
      </c>
      <c r="I38" s="830"/>
      <c r="J38" s="286">
        <f>IF(Apresentação!M4&gt;3,0,IF(Apresentação!E16=1,0,IF(Apresentação!E16=2,0.8,1)))</f>
        <v>0</v>
      </c>
      <c r="K38" s="25"/>
      <c r="L38" s="25"/>
      <c r="M38" s="25"/>
      <c r="N38" s="25"/>
      <c r="O38" s="25"/>
      <c r="P38" s="25"/>
      <c r="Q38" s="25"/>
      <c r="R38" s="43">
        <v>4</v>
      </c>
      <c r="S38" s="43">
        <v>6</v>
      </c>
      <c r="T38" s="801"/>
      <c r="U38" s="44" t="s">
        <v>63</v>
      </c>
      <c r="V38" s="426">
        <f t="shared" si="14"/>
        <v>0</v>
      </c>
      <c r="W38" s="426">
        <f t="shared" si="14"/>
        <v>0</v>
      </c>
      <c r="X38" s="426">
        <f t="shared" si="15"/>
        <v>0</v>
      </c>
      <c r="Y38" s="426">
        <f t="shared" si="15"/>
        <v>0</v>
      </c>
      <c r="Z38" s="807"/>
      <c r="AA38" s="807"/>
      <c r="AB38" s="45" t="str">
        <f t="shared" si="16"/>
        <v>Resolução ANEEL Nº 2.289 de 22 de Agosto de 2017</v>
      </c>
      <c r="AC38" s="25"/>
      <c r="AD38" s="25"/>
      <c r="AE38" s="25"/>
      <c r="AF38" s="28">
        <v>32</v>
      </c>
      <c r="AG38" s="29" t="s">
        <v>1172</v>
      </c>
      <c r="AH38" s="28">
        <v>0</v>
      </c>
      <c r="AI38" s="25"/>
      <c r="AJ38" s="25"/>
      <c r="AK38" s="825"/>
      <c r="AL38" s="434">
        <f t="shared" si="17"/>
        <v>3</v>
      </c>
      <c r="AM38" s="51">
        <f>AM34</f>
        <v>2</v>
      </c>
      <c r="AN38" s="49">
        <v>9</v>
      </c>
      <c r="AO38" s="828"/>
      <c r="AP38" s="44" t="s">
        <v>179</v>
      </c>
      <c r="AQ38" s="717"/>
      <c r="AR38" s="717"/>
      <c r="AS38" s="50"/>
      <c r="AT38" s="50"/>
      <c r="AU38" s="50"/>
      <c r="AV38" s="50"/>
      <c r="AW38" s="424">
        <f t="shared" si="12"/>
        <v>0</v>
      </c>
      <c r="AX38" s="424">
        <f t="shared" si="13"/>
        <v>0</v>
      </c>
    </row>
    <row r="39" spans="1:50" x14ac:dyDescent="0.2">
      <c r="B39" s="62" t="s">
        <v>194</v>
      </c>
      <c r="C39" s="63"/>
      <c r="D39" s="63"/>
      <c r="E39" s="63"/>
      <c r="F39" s="64"/>
      <c r="G39" s="25"/>
      <c r="H39" s="25"/>
      <c r="I39" s="282"/>
      <c r="J39" s="25"/>
      <c r="K39" s="25"/>
      <c r="L39" s="25"/>
      <c r="M39" s="25"/>
      <c r="N39" s="25"/>
      <c r="O39" s="25"/>
      <c r="P39" s="25"/>
      <c r="Q39" s="25"/>
      <c r="R39" s="43">
        <v>4</v>
      </c>
      <c r="S39" s="43">
        <v>7</v>
      </c>
      <c r="T39" s="801"/>
      <c r="U39" s="52" t="s">
        <v>64</v>
      </c>
      <c r="V39" s="427">
        <f>AS70</f>
        <v>0</v>
      </c>
      <c r="W39" s="427">
        <f>AU70</f>
        <v>0</v>
      </c>
      <c r="X39" s="427">
        <f t="shared" ref="X39:Y43" si="18">AW70</f>
        <v>0</v>
      </c>
      <c r="Y39" s="427">
        <f t="shared" si="18"/>
        <v>0</v>
      </c>
      <c r="Z39" s="807"/>
      <c r="AA39" s="807"/>
      <c r="AB39" s="45" t="str">
        <f t="shared" si="16"/>
        <v>Resolução ANEEL Nº 2.289 de 22 de Agosto de 2017</v>
      </c>
      <c r="AC39" s="25"/>
      <c r="AD39" s="25"/>
      <c r="AE39" s="25"/>
      <c r="AF39" s="28">
        <v>33</v>
      </c>
      <c r="AG39" s="29" t="s">
        <v>1173</v>
      </c>
      <c r="AH39" s="28">
        <v>0</v>
      </c>
      <c r="AI39" s="25"/>
      <c r="AJ39" s="25"/>
      <c r="AK39" s="825"/>
      <c r="AL39" s="434">
        <f t="shared" si="17"/>
        <v>3</v>
      </c>
      <c r="AM39" s="51">
        <f>AM35</f>
        <v>2</v>
      </c>
      <c r="AN39" s="53">
        <v>10</v>
      </c>
      <c r="AO39" s="828"/>
      <c r="AP39" s="44" t="s">
        <v>180</v>
      </c>
      <c r="AQ39" s="717"/>
      <c r="AR39" s="717"/>
      <c r="AS39" s="50"/>
      <c r="AT39" s="50"/>
      <c r="AU39" s="50"/>
      <c r="AV39" s="50"/>
      <c r="AW39" s="424">
        <f t="shared" si="12"/>
        <v>0</v>
      </c>
      <c r="AX39" s="424">
        <f t="shared" si="13"/>
        <v>0</v>
      </c>
    </row>
    <row r="40" spans="1:50" x14ac:dyDescent="0.2">
      <c r="B40" s="793" t="s">
        <v>153</v>
      </c>
      <c r="C40" s="794"/>
      <c r="D40" s="794"/>
      <c r="E40" s="794"/>
      <c r="F40" s="79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43">
        <v>4</v>
      </c>
      <c r="S40" s="43">
        <v>8</v>
      </c>
      <c r="T40" s="801"/>
      <c r="U40" s="52" t="s">
        <v>150</v>
      </c>
      <c r="V40" s="427">
        <f>AS71</f>
        <v>0</v>
      </c>
      <c r="W40" s="427">
        <f>AU71</f>
        <v>0</v>
      </c>
      <c r="X40" s="427">
        <f t="shared" si="18"/>
        <v>0</v>
      </c>
      <c r="Y40" s="427">
        <f t="shared" si="18"/>
        <v>0</v>
      </c>
      <c r="Z40" s="807"/>
      <c r="AA40" s="807"/>
      <c r="AB40" s="45" t="str">
        <f t="shared" si="16"/>
        <v>Resolução ANEEL Nº 2.289 de 22 de Agosto de 2017</v>
      </c>
      <c r="AC40" s="25"/>
      <c r="AD40" s="25"/>
      <c r="AE40" s="25"/>
      <c r="AF40" s="28">
        <v>34</v>
      </c>
      <c r="AG40" s="29" t="s">
        <v>1174</v>
      </c>
      <c r="AH40" s="28">
        <v>0</v>
      </c>
      <c r="AI40" s="25"/>
      <c r="AJ40" s="25"/>
      <c r="AK40" s="825"/>
      <c r="AL40" s="434">
        <f t="shared" si="17"/>
        <v>3</v>
      </c>
      <c r="AM40" s="51">
        <f>AM36</f>
        <v>2</v>
      </c>
      <c r="AN40" s="53">
        <v>11</v>
      </c>
      <c r="AO40" s="828"/>
      <c r="AP40" s="44" t="s">
        <v>151</v>
      </c>
      <c r="AQ40" s="717"/>
      <c r="AR40" s="717"/>
      <c r="AS40" s="50"/>
      <c r="AT40" s="50"/>
      <c r="AU40" s="50"/>
      <c r="AV40" s="50"/>
      <c r="AW40" s="424">
        <f t="shared" si="12"/>
        <v>0</v>
      </c>
      <c r="AX40" s="424">
        <f t="shared" si="13"/>
        <v>0</v>
      </c>
    </row>
    <row r="41" spans="1:50" x14ac:dyDescent="0.2">
      <c r="B41" s="793" t="s">
        <v>167</v>
      </c>
      <c r="C41" s="794"/>
      <c r="D41" s="794"/>
      <c r="E41" s="794"/>
      <c r="F41" s="79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43">
        <v>4</v>
      </c>
      <c r="S41" s="43">
        <v>9</v>
      </c>
      <c r="T41" s="801"/>
      <c r="U41" s="52" t="s">
        <v>179</v>
      </c>
      <c r="V41" s="427">
        <f>AS72</f>
        <v>0</v>
      </c>
      <c r="W41" s="427">
        <f>AU72</f>
        <v>0</v>
      </c>
      <c r="X41" s="427">
        <f t="shared" si="18"/>
        <v>0</v>
      </c>
      <c r="Y41" s="427">
        <f t="shared" si="18"/>
        <v>0</v>
      </c>
      <c r="Z41" s="807"/>
      <c r="AA41" s="807"/>
      <c r="AB41" s="45" t="str">
        <f t="shared" si="16"/>
        <v>Resolução ANEEL Nº 2.289 de 22 de Agosto de 2017</v>
      </c>
      <c r="AC41" s="25"/>
      <c r="AD41" s="25"/>
      <c r="AE41" s="25"/>
      <c r="AF41" s="28">
        <v>35</v>
      </c>
      <c r="AG41" s="29" t="s">
        <v>1175</v>
      </c>
      <c r="AH41" s="28">
        <v>0</v>
      </c>
      <c r="AI41" s="25"/>
      <c r="AJ41" s="25"/>
      <c r="AK41" s="825"/>
      <c r="AL41" s="434">
        <f t="shared" si="17"/>
        <v>3</v>
      </c>
      <c r="AM41" s="51">
        <f>AM37</f>
        <v>2</v>
      </c>
      <c r="AN41" s="53">
        <v>12</v>
      </c>
      <c r="AO41" s="829"/>
      <c r="AP41" s="44" t="s">
        <v>181</v>
      </c>
      <c r="AQ41" s="717"/>
      <c r="AR41" s="717"/>
      <c r="AS41" s="50"/>
      <c r="AT41" s="50"/>
      <c r="AU41" s="50"/>
      <c r="AV41" s="50"/>
      <c r="AW41" s="424">
        <f t="shared" si="12"/>
        <v>0</v>
      </c>
      <c r="AX41" s="424">
        <f t="shared" si="13"/>
        <v>0</v>
      </c>
    </row>
    <row r="42" spans="1:50" x14ac:dyDescent="0.2">
      <c r="B42" s="793" t="s">
        <v>168</v>
      </c>
      <c r="C42" s="794"/>
      <c r="D42" s="794"/>
      <c r="E42" s="794"/>
      <c r="F42" s="79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43">
        <v>4</v>
      </c>
      <c r="S42" s="43">
        <v>10</v>
      </c>
      <c r="T42" s="801"/>
      <c r="U42" s="52" t="s">
        <v>180</v>
      </c>
      <c r="V42" s="427">
        <f>AS73</f>
        <v>0</v>
      </c>
      <c r="W42" s="427">
        <f>AU73</f>
        <v>0</v>
      </c>
      <c r="X42" s="427">
        <f t="shared" si="18"/>
        <v>0</v>
      </c>
      <c r="Y42" s="427">
        <f t="shared" si="18"/>
        <v>0</v>
      </c>
      <c r="Z42" s="807"/>
      <c r="AA42" s="807"/>
      <c r="AB42" s="45" t="str">
        <f>AB41</f>
        <v>Resolução ANEEL Nº 2.289 de 22 de Agosto de 2017</v>
      </c>
      <c r="AC42" s="25"/>
      <c r="AD42" s="25"/>
      <c r="AE42" s="25"/>
      <c r="AF42" s="28">
        <v>36</v>
      </c>
      <c r="AG42" s="29" t="s">
        <v>1176</v>
      </c>
      <c r="AH42" s="28">
        <v>0</v>
      </c>
      <c r="AI42" s="25"/>
      <c r="AJ42" s="25"/>
      <c r="AK42" s="825"/>
      <c r="AL42" s="434">
        <f>AL38</f>
        <v>3</v>
      </c>
      <c r="AM42" s="48">
        <v>3</v>
      </c>
      <c r="AN42" s="53">
        <v>2</v>
      </c>
      <c r="AO42" s="827" t="s">
        <v>167</v>
      </c>
      <c r="AP42" s="44" t="s">
        <v>162</v>
      </c>
      <c r="AQ42" s="718"/>
      <c r="AR42" s="718"/>
      <c r="AS42" s="654"/>
      <c r="AT42" s="654"/>
      <c r="AU42" s="654"/>
      <c r="AV42" s="654"/>
      <c r="AW42" s="424"/>
      <c r="AX42" s="424">
        <f t="shared" si="13"/>
        <v>0</v>
      </c>
    </row>
    <row r="43" spans="1:50" x14ac:dyDescent="0.2">
      <c r="B43" s="793" t="s">
        <v>166</v>
      </c>
      <c r="C43" s="794"/>
      <c r="D43" s="794"/>
      <c r="E43" s="794"/>
      <c r="F43" s="79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43">
        <v>4</v>
      </c>
      <c r="S43" s="43">
        <v>11</v>
      </c>
      <c r="T43" s="801"/>
      <c r="U43" s="52" t="s">
        <v>151</v>
      </c>
      <c r="V43" s="427">
        <f>AS74</f>
        <v>0</v>
      </c>
      <c r="W43" s="427">
        <f>AU74</f>
        <v>0</v>
      </c>
      <c r="X43" s="427">
        <f t="shared" si="18"/>
        <v>0</v>
      </c>
      <c r="Y43" s="427">
        <f t="shared" si="18"/>
        <v>0</v>
      </c>
      <c r="Z43" s="807"/>
      <c r="AA43" s="807"/>
      <c r="AB43" s="45" t="str">
        <f t="shared" si="16"/>
        <v>Resolução ANEEL Nº 2.289 de 22 de Agosto de 2017</v>
      </c>
      <c r="AC43" s="25"/>
      <c r="AD43" s="25"/>
      <c r="AE43" s="25"/>
      <c r="AF43" s="28">
        <v>37</v>
      </c>
      <c r="AG43" s="29" t="s">
        <v>1177</v>
      </c>
      <c r="AH43" s="28">
        <v>0</v>
      </c>
      <c r="AI43" s="25"/>
      <c r="AJ43" s="25"/>
      <c r="AK43" s="825"/>
      <c r="AL43" s="434">
        <f>AL38</f>
        <v>3</v>
      </c>
      <c r="AM43" s="51">
        <f>AM42</f>
        <v>3</v>
      </c>
      <c r="AN43" s="53">
        <v>3</v>
      </c>
      <c r="AO43" s="828"/>
      <c r="AP43" s="44" t="s">
        <v>123</v>
      </c>
      <c r="AQ43" s="718"/>
      <c r="AR43" s="718"/>
      <c r="AS43" s="654"/>
      <c r="AT43" s="654"/>
      <c r="AU43" s="654"/>
      <c r="AV43" s="654"/>
      <c r="AW43" s="424">
        <f t="shared" si="12"/>
        <v>0</v>
      </c>
      <c r="AX43" s="424">
        <f t="shared" si="13"/>
        <v>0</v>
      </c>
    </row>
    <row r="44" spans="1:50" x14ac:dyDescent="0.2">
      <c r="B44" s="793" t="s">
        <v>161</v>
      </c>
      <c r="C44" s="794"/>
      <c r="D44" s="794"/>
      <c r="E44" s="794"/>
      <c r="F44" s="795"/>
      <c r="G44" s="25"/>
      <c r="H44" s="25" t="s">
        <v>1091</v>
      </c>
      <c r="I44" s="25" t="s">
        <v>1092</v>
      </c>
      <c r="J44" s="25" t="s">
        <v>1093</v>
      </c>
      <c r="K44" s="25"/>
      <c r="L44" s="25"/>
      <c r="M44" s="25"/>
      <c r="N44" s="25"/>
      <c r="O44" s="25"/>
      <c r="P44" s="25"/>
      <c r="Q44" s="25"/>
      <c r="R44" s="43">
        <v>4</v>
      </c>
      <c r="S44" s="43">
        <v>12</v>
      </c>
      <c r="T44" s="802"/>
      <c r="U44" s="52" t="s">
        <v>181</v>
      </c>
      <c r="V44" s="421">
        <f>V43</f>
        <v>0</v>
      </c>
      <c r="W44" s="421">
        <f>W43</f>
        <v>0</v>
      </c>
      <c r="X44" s="421">
        <f>X43</f>
        <v>0</v>
      </c>
      <c r="Y44" s="421">
        <f>Y43</f>
        <v>0</v>
      </c>
      <c r="Z44" s="808"/>
      <c r="AA44" s="808"/>
      <c r="AB44" s="45" t="str">
        <f t="shared" si="16"/>
        <v>Resolução ANEEL Nº 2.289 de 22 de Agosto de 2017</v>
      </c>
      <c r="AC44" s="25"/>
      <c r="AD44" s="25"/>
      <c r="AE44" s="25"/>
      <c r="AF44" s="28">
        <v>38</v>
      </c>
      <c r="AG44" s="29" t="s">
        <v>1178</v>
      </c>
      <c r="AH44" s="28">
        <v>0</v>
      </c>
      <c r="AI44" s="25"/>
      <c r="AJ44" s="25"/>
      <c r="AK44" s="825"/>
      <c r="AL44" s="434">
        <f t="shared" ref="AL44:AM54" si="19">AL43</f>
        <v>3</v>
      </c>
      <c r="AM44" s="51">
        <f>AM42</f>
        <v>3</v>
      </c>
      <c r="AN44" s="53">
        <v>4</v>
      </c>
      <c r="AO44" s="828"/>
      <c r="AP44" s="44" t="s">
        <v>122</v>
      </c>
      <c r="AQ44" s="718"/>
      <c r="AR44" s="718"/>
      <c r="AS44" s="654"/>
      <c r="AT44" s="654"/>
      <c r="AU44" s="654"/>
      <c r="AV44" s="654"/>
      <c r="AW44" s="424">
        <f t="shared" si="12"/>
        <v>0</v>
      </c>
      <c r="AX44" s="424">
        <f t="shared" si="13"/>
        <v>0</v>
      </c>
    </row>
    <row r="45" spans="1:50" x14ac:dyDescent="0.2">
      <c r="B45" s="25"/>
      <c r="C45" s="25"/>
      <c r="D45" s="25"/>
      <c r="E45" s="26"/>
      <c r="F45" s="25"/>
      <c r="G45" s="25"/>
      <c r="H45" s="25" t="s">
        <v>1094</v>
      </c>
      <c r="I45" s="660">
        <v>305.7577975538029</v>
      </c>
      <c r="J45" s="660">
        <v>61.539791999999998</v>
      </c>
      <c r="K45" s="25"/>
      <c r="L45" s="25"/>
      <c r="M45" s="25"/>
      <c r="N45" s="25"/>
      <c r="O45" s="25"/>
      <c r="P45" s="25"/>
      <c r="Q45" s="25"/>
      <c r="R45" s="43">
        <v>5</v>
      </c>
      <c r="S45" s="43">
        <v>2</v>
      </c>
      <c r="T45" s="800">
        <v>2018</v>
      </c>
      <c r="U45" s="44" t="s">
        <v>162</v>
      </c>
      <c r="V45" s="426">
        <f t="shared" ref="V45:W49" si="20">AQ84</f>
        <v>0</v>
      </c>
      <c r="W45" s="426">
        <f t="shared" si="20"/>
        <v>0</v>
      </c>
      <c r="X45" s="426">
        <f t="shared" ref="X45:Y49" si="21">AW84</f>
        <v>0</v>
      </c>
      <c r="Y45" s="426">
        <f t="shared" si="21"/>
        <v>0</v>
      </c>
      <c r="Z45" s="804"/>
      <c r="AA45" s="804"/>
      <c r="AB45" s="45" t="s">
        <v>1111</v>
      </c>
      <c r="AC45" s="25"/>
      <c r="AD45" s="25"/>
      <c r="AE45" s="25"/>
      <c r="AF45" s="28">
        <v>39</v>
      </c>
      <c r="AG45" s="29" t="s">
        <v>1179</v>
      </c>
      <c r="AH45" s="28">
        <v>0</v>
      </c>
      <c r="AI45" s="25"/>
      <c r="AJ45" s="25"/>
      <c r="AK45" s="825"/>
      <c r="AL45" s="434">
        <f t="shared" si="19"/>
        <v>3</v>
      </c>
      <c r="AM45" s="51">
        <f t="shared" si="19"/>
        <v>3</v>
      </c>
      <c r="AN45" s="53">
        <v>5</v>
      </c>
      <c r="AO45" s="828"/>
      <c r="AP45" s="44" t="s">
        <v>121</v>
      </c>
      <c r="AQ45" s="718"/>
      <c r="AR45" s="718"/>
      <c r="AS45" s="654"/>
      <c r="AT45" s="654"/>
      <c r="AU45" s="654"/>
      <c r="AV45" s="654"/>
      <c r="AW45" s="424">
        <f t="shared" si="12"/>
        <v>0</v>
      </c>
      <c r="AX45" s="424">
        <f t="shared" si="13"/>
        <v>0</v>
      </c>
    </row>
    <row r="46" spans="1:50" x14ac:dyDescent="0.2">
      <c r="B46" s="790" t="s">
        <v>905</v>
      </c>
      <c r="C46" s="791"/>
      <c r="D46" s="791"/>
      <c r="E46" s="791"/>
      <c r="F46" s="792"/>
      <c r="G46" s="25"/>
      <c r="H46" s="25" t="s">
        <v>1095</v>
      </c>
      <c r="I46" s="660">
        <v>403.43</v>
      </c>
      <c r="J46" s="660">
        <v>827.36</v>
      </c>
      <c r="K46" s="25"/>
      <c r="L46" s="25"/>
      <c r="M46" s="25"/>
      <c r="N46" s="25"/>
      <c r="O46" s="25"/>
      <c r="P46" s="25"/>
      <c r="Q46" s="25"/>
      <c r="R46" s="43">
        <v>5</v>
      </c>
      <c r="S46" s="43">
        <v>3</v>
      </c>
      <c r="T46" s="801"/>
      <c r="U46" s="44" t="s">
        <v>123</v>
      </c>
      <c r="V46" s="426">
        <f t="shared" si="20"/>
        <v>0</v>
      </c>
      <c r="W46" s="426">
        <f t="shared" si="20"/>
        <v>0</v>
      </c>
      <c r="X46" s="426">
        <f t="shared" si="21"/>
        <v>0</v>
      </c>
      <c r="Y46" s="426">
        <f t="shared" si="21"/>
        <v>0</v>
      </c>
      <c r="Z46" s="807"/>
      <c r="AA46" s="807"/>
      <c r="AB46" s="45" t="str">
        <f>AB45</f>
        <v>Resolução ANEEL Nº 2.438 de 21 de Agosto de 2018</v>
      </c>
      <c r="AC46" s="25"/>
      <c r="AD46" s="25"/>
      <c r="AE46" s="25"/>
      <c r="AF46" s="28">
        <v>40</v>
      </c>
      <c r="AG46" s="29" t="s">
        <v>1180</v>
      </c>
      <c r="AH46" s="28">
        <v>0</v>
      </c>
      <c r="AI46" s="25"/>
      <c r="AJ46" s="25"/>
      <c r="AK46" s="825"/>
      <c r="AL46" s="434">
        <f t="shared" si="19"/>
        <v>3</v>
      </c>
      <c r="AM46" s="56">
        <f t="shared" si="19"/>
        <v>3</v>
      </c>
      <c r="AN46" s="53">
        <v>6</v>
      </c>
      <c r="AO46" s="829"/>
      <c r="AP46" s="44" t="s">
        <v>63</v>
      </c>
      <c r="AQ46" s="719"/>
      <c r="AR46" s="719"/>
      <c r="AS46" s="666"/>
      <c r="AT46" s="665"/>
      <c r="AU46" s="666"/>
      <c r="AV46" s="665"/>
      <c r="AW46" s="424">
        <f t="shared" si="12"/>
        <v>0</v>
      </c>
      <c r="AX46" s="424">
        <f t="shared" si="13"/>
        <v>0</v>
      </c>
    </row>
    <row r="47" spans="1:50" x14ac:dyDescent="0.2">
      <c r="A47" s="24">
        <v>1</v>
      </c>
      <c r="B47" s="793" t="s">
        <v>906</v>
      </c>
      <c r="C47" s="794"/>
      <c r="D47" s="794"/>
      <c r="E47" s="794"/>
      <c r="F47" s="795"/>
      <c r="G47" s="25"/>
      <c r="H47" s="25" t="s">
        <v>1096</v>
      </c>
      <c r="I47" s="660">
        <v>456.35</v>
      </c>
      <c r="J47" s="660">
        <v>1237.8699999999999</v>
      </c>
      <c r="K47" s="25"/>
      <c r="L47" s="25"/>
      <c r="M47" s="25"/>
      <c r="N47" s="25"/>
      <c r="O47" s="25"/>
      <c r="P47" s="25"/>
      <c r="Q47" s="25"/>
      <c r="R47" s="43">
        <v>5</v>
      </c>
      <c r="S47" s="43">
        <v>4</v>
      </c>
      <c r="T47" s="801"/>
      <c r="U47" s="44" t="s">
        <v>122</v>
      </c>
      <c r="V47" s="426">
        <f t="shared" si="20"/>
        <v>0</v>
      </c>
      <c r="W47" s="426">
        <f t="shared" si="20"/>
        <v>0</v>
      </c>
      <c r="X47" s="426">
        <f t="shared" si="21"/>
        <v>0</v>
      </c>
      <c r="Y47" s="426">
        <f t="shared" si="21"/>
        <v>0</v>
      </c>
      <c r="Z47" s="807"/>
      <c r="AA47" s="807"/>
      <c r="AB47" s="45" t="str">
        <f>AB46</f>
        <v>Resolução ANEEL Nº 2.438 de 21 de Agosto de 2018</v>
      </c>
      <c r="AC47" s="25"/>
      <c r="AD47" s="25"/>
      <c r="AE47" s="25"/>
      <c r="AF47" s="28">
        <v>41</v>
      </c>
      <c r="AG47" s="29" t="s">
        <v>1181</v>
      </c>
      <c r="AH47" s="28">
        <v>0</v>
      </c>
      <c r="AI47" s="25"/>
      <c r="AJ47" s="25"/>
      <c r="AK47" s="825"/>
      <c r="AL47" s="434">
        <f t="shared" si="19"/>
        <v>3</v>
      </c>
      <c r="AM47" s="51">
        <v>4</v>
      </c>
      <c r="AN47" s="49">
        <v>5</v>
      </c>
      <c r="AO47" s="827" t="s">
        <v>168</v>
      </c>
      <c r="AP47" s="44" t="s">
        <v>121</v>
      </c>
      <c r="AQ47" s="718"/>
      <c r="AR47" s="718"/>
      <c r="AS47" s="654"/>
      <c r="AT47" s="654"/>
      <c r="AU47" s="654"/>
      <c r="AV47" s="654"/>
      <c r="AW47" s="424">
        <f t="shared" si="12"/>
        <v>0</v>
      </c>
      <c r="AX47" s="424">
        <f t="shared" si="13"/>
        <v>0</v>
      </c>
    </row>
    <row r="48" spans="1:50" x14ac:dyDescent="0.2">
      <c r="A48" s="24">
        <v>2</v>
      </c>
      <c r="B48" s="793" t="s">
        <v>1114</v>
      </c>
      <c r="C48" s="794"/>
      <c r="D48" s="794"/>
      <c r="E48" s="794"/>
      <c r="F48" s="795"/>
      <c r="G48" s="25"/>
      <c r="H48" s="25" t="s">
        <v>1097</v>
      </c>
      <c r="I48" s="660">
        <v>889.73</v>
      </c>
      <c r="J48" s="660">
        <f>J49</f>
        <v>2093.38</v>
      </c>
      <c r="K48" s="25"/>
      <c r="L48" s="25"/>
      <c r="M48" s="25"/>
      <c r="N48" s="25"/>
      <c r="O48" s="25"/>
      <c r="P48" s="25"/>
      <c r="Q48" s="25"/>
      <c r="R48" s="43">
        <v>5</v>
      </c>
      <c r="S48" s="43">
        <v>5</v>
      </c>
      <c r="T48" s="801"/>
      <c r="U48" s="44" t="s">
        <v>121</v>
      </c>
      <c r="V48" s="426">
        <f t="shared" si="20"/>
        <v>0</v>
      </c>
      <c r="W48" s="426">
        <f t="shared" si="20"/>
        <v>0</v>
      </c>
      <c r="X48" s="426">
        <f t="shared" si="21"/>
        <v>0</v>
      </c>
      <c r="Y48" s="426">
        <f t="shared" si="21"/>
        <v>0</v>
      </c>
      <c r="Z48" s="807"/>
      <c r="AA48" s="807"/>
      <c r="AB48" s="45" t="str">
        <f t="shared" si="16"/>
        <v>Resolução ANEEL Nº 2.438 de 21 de Agosto de 2018</v>
      </c>
      <c r="AC48" s="25"/>
      <c r="AD48" s="25"/>
      <c r="AE48" s="25"/>
      <c r="AF48" s="28">
        <v>42</v>
      </c>
      <c r="AG48" s="29" t="s">
        <v>1182</v>
      </c>
      <c r="AH48" s="28">
        <v>0</v>
      </c>
      <c r="AI48" s="25"/>
      <c r="AJ48" s="25"/>
      <c r="AK48" s="825"/>
      <c r="AL48" s="434">
        <f t="shared" si="19"/>
        <v>3</v>
      </c>
      <c r="AM48" s="56">
        <v>4</v>
      </c>
      <c r="AN48" s="49">
        <v>6</v>
      </c>
      <c r="AO48" s="829"/>
      <c r="AP48" s="44" t="s">
        <v>63</v>
      </c>
      <c r="AQ48" s="718"/>
      <c r="AR48" s="718"/>
      <c r="AS48" s="654"/>
      <c r="AT48" s="654"/>
      <c r="AU48" s="654"/>
      <c r="AV48" s="654"/>
      <c r="AW48" s="424">
        <f t="shared" si="12"/>
        <v>0</v>
      </c>
      <c r="AX48" s="424">
        <f t="shared" si="13"/>
        <v>0</v>
      </c>
    </row>
    <row r="49" spans="1:50" x14ac:dyDescent="0.2">
      <c r="A49" s="24">
        <v>3</v>
      </c>
      <c r="B49" s="793" t="s">
        <v>1115</v>
      </c>
      <c r="C49" s="794"/>
      <c r="D49" s="794"/>
      <c r="E49" s="794"/>
      <c r="F49" s="795"/>
      <c r="G49" s="25"/>
      <c r="H49" s="25" t="s">
        <v>1098</v>
      </c>
      <c r="I49" s="660">
        <f>I48</f>
        <v>889.73</v>
      </c>
      <c r="J49" s="660">
        <v>2093.38</v>
      </c>
      <c r="K49" s="25"/>
      <c r="L49" s="25"/>
      <c r="M49" s="25"/>
      <c r="N49" s="25"/>
      <c r="O49" s="25"/>
      <c r="P49" s="25"/>
      <c r="Q49" s="25"/>
      <c r="R49" s="43">
        <v>5</v>
      </c>
      <c r="S49" s="43">
        <v>6</v>
      </c>
      <c r="T49" s="801"/>
      <c r="U49" s="44" t="s">
        <v>63</v>
      </c>
      <c r="V49" s="426">
        <f t="shared" si="20"/>
        <v>68.16</v>
      </c>
      <c r="W49" s="426">
        <f t="shared" si="20"/>
        <v>22.83</v>
      </c>
      <c r="X49" s="426">
        <f t="shared" si="21"/>
        <v>484.13</v>
      </c>
      <c r="Y49" s="426">
        <f t="shared" si="21"/>
        <v>319.63</v>
      </c>
      <c r="Z49" s="807"/>
      <c r="AA49" s="807"/>
      <c r="AB49" s="45" t="str">
        <f t="shared" si="16"/>
        <v>Resolução ANEEL Nº 2.438 de 21 de Agosto de 2018</v>
      </c>
      <c r="AC49" s="25"/>
      <c r="AD49" s="25"/>
      <c r="AE49" s="25"/>
      <c r="AF49" s="28">
        <v>43</v>
      </c>
      <c r="AG49" s="29" t="s">
        <v>1183</v>
      </c>
      <c r="AH49" s="28">
        <v>0</v>
      </c>
      <c r="AI49" s="25"/>
      <c r="AJ49" s="25"/>
      <c r="AK49" s="825"/>
      <c r="AL49" s="434">
        <f t="shared" si="19"/>
        <v>3</v>
      </c>
      <c r="AM49" s="51">
        <v>5</v>
      </c>
      <c r="AN49" s="49">
        <v>7</v>
      </c>
      <c r="AO49" s="827" t="s">
        <v>166</v>
      </c>
      <c r="AP49" s="44" t="s">
        <v>64</v>
      </c>
      <c r="AQ49" s="717"/>
      <c r="AR49" s="717"/>
      <c r="AS49" s="665"/>
      <c r="AT49" s="665"/>
      <c r="AU49" s="665"/>
      <c r="AV49" s="665"/>
      <c r="AW49" s="424">
        <f t="shared" si="12"/>
        <v>0</v>
      </c>
      <c r="AX49" s="424">
        <f t="shared" si="13"/>
        <v>0</v>
      </c>
    </row>
    <row r="50" spans="1:50" x14ac:dyDescent="0.2">
      <c r="B50"/>
      <c r="C50"/>
      <c r="D50"/>
      <c r="E50"/>
      <c r="F50"/>
      <c r="G50" s="25"/>
      <c r="H50" s="25" t="s">
        <v>1100</v>
      </c>
      <c r="I50" s="660">
        <v>301.97435270033117</v>
      </c>
      <c r="J50" s="660">
        <f>J49</f>
        <v>2093.38</v>
      </c>
      <c r="K50" s="25"/>
      <c r="L50" s="25"/>
      <c r="M50" s="25"/>
      <c r="N50" s="25"/>
      <c r="O50" s="25"/>
      <c r="P50" s="25"/>
      <c r="Q50" s="25"/>
      <c r="R50" s="43">
        <v>5</v>
      </c>
      <c r="S50" s="43">
        <v>7</v>
      </c>
      <c r="T50" s="801"/>
      <c r="U50" s="52" t="s">
        <v>64</v>
      </c>
      <c r="V50" s="427">
        <f>AS91</f>
        <v>971.1</v>
      </c>
      <c r="W50" s="427">
        <f>AU91</f>
        <v>261.83999999999997</v>
      </c>
      <c r="X50" s="427">
        <f t="shared" ref="X50:Y54" si="22">AW91</f>
        <v>1402.7</v>
      </c>
      <c r="Y50" s="427">
        <f t="shared" si="22"/>
        <v>528.94000000000005</v>
      </c>
      <c r="Z50" s="807"/>
      <c r="AA50" s="807"/>
      <c r="AB50" s="45" t="str">
        <f t="shared" si="16"/>
        <v>Resolução ANEEL Nº 2.438 de 21 de Agosto de 2018</v>
      </c>
      <c r="AC50" s="25"/>
      <c r="AD50" s="25"/>
      <c r="AE50" s="25"/>
      <c r="AF50" s="28">
        <v>44</v>
      </c>
      <c r="AG50" s="29" t="s">
        <v>1184</v>
      </c>
      <c r="AH50" s="28">
        <v>0</v>
      </c>
      <c r="AI50" s="25"/>
      <c r="AJ50" s="25"/>
      <c r="AK50" s="825"/>
      <c r="AL50" s="434">
        <f t="shared" si="19"/>
        <v>3</v>
      </c>
      <c r="AM50" s="51">
        <v>5</v>
      </c>
      <c r="AN50" s="49">
        <v>8</v>
      </c>
      <c r="AO50" s="828"/>
      <c r="AP50" s="44" t="s">
        <v>150</v>
      </c>
      <c r="AQ50" s="717"/>
      <c r="AR50" s="717"/>
      <c r="AS50" s="654"/>
      <c r="AT50" s="654"/>
      <c r="AU50" s="654"/>
      <c r="AV50" s="654"/>
      <c r="AW50" s="424">
        <f t="shared" si="12"/>
        <v>0</v>
      </c>
      <c r="AX50" s="424">
        <f t="shared" si="13"/>
        <v>0</v>
      </c>
    </row>
    <row r="51" spans="1:50" x14ac:dyDescent="0.2">
      <c r="B51" s="823" t="s">
        <v>880</v>
      </c>
      <c r="C51" s="823"/>
      <c r="D51" s="823"/>
      <c r="E51" s="823"/>
      <c r="F51" s="65">
        <f>765/12</f>
        <v>63.75</v>
      </c>
      <c r="G51" s="25"/>
      <c r="H51" s="25" t="s">
        <v>1101</v>
      </c>
      <c r="I51" s="25">
        <v>258.83</v>
      </c>
      <c r="J51" s="25">
        <f>394.89</f>
        <v>394.89</v>
      </c>
      <c r="K51" s="25"/>
      <c r="L51" s="25"/>
      <c r="M51" s="25"/>
      <c r="N51" s="25"/>
      <c r="O51" s="25"/>
      <c r="P51" s="25"/>
      <c r="Q51" s="25"/>
      <c r="R51" s="43">
        <v>5</v>
      </c>
      <c r="S51" s="43">
        <v>8</v>
      </c>
      <c r="T51" s="801"/>
      <c r="U51" s="52" t="s">
        <v>150</v>
      </c>
      <c r="V51" s="427">
        <f>AS92</f>
        <v>0</v>
      </c>
      <c r="W51" s="427">
        <f>AU92</f>
        <v>0</v>
      </c>
      <c r="X51" s="427">
        <f t="shared" si="22"/>
        <v>0</v>
      </c>
      <c r="Y51" s="427">
        <f t="shared" si="22"/>
        <v>0</v>
      </c>
      <c r="Z51" s="807"/>
      <c r="AA51" s="807"/>
      <c r="AB51" s="45" t="str">
        <f t="shared" si="16"/>
        <v>Resolução ANEEL Nº 2.438 de 21 de Agosto de 2018</v>
      </c>
      <c r="AC51" s="25"/>
      <c r="AD51" s="25"/>
      <c r="AE51" s="25"/>
      <c r="AF51" s="28">
        <v>45</v>
      </c>
      <c r="AG51" s="29" t="s">
        <v>1185</v>
      </c>
      <c r="AH51" s="28">
        <v>0</v>
      </c>
      <c r="AI51" s="25"/>
      <c r="AJ51" s="25"/>
      <c r="AK51" s="825"/>
      <c r="AL51" s="434">
        <f t="shared" si="19"/>
        <v>3</v>
      </c>
      <c r="AM51" s="51">
        <v>5</v>
      </c>
      <c r="AN51" s="49">
        <v>9</v>
      </c>
      <c r="AO51" s="828"/>
      <c r="AP51" s="44" t="s">
        <v>179</v>
      </c>
      <c r="AQ51" s="717"/>
      <c r="AR51" s="718"/>
      <c r="AS51" s="654"/>
      <c r="AT51" s="654"/>
      <c r="AU51" s="654"/>
      <c r="AV51" s="654"/>
      <c r="AW51" s="424">
        <f t="shared" si="12"/>
        <v>0</v>
      </c>
      <c r="AX51" s="424">
        <f t="shared" si="13"/>
        <v>0</v>
      </c>
    </row>
    <row r="52" spans="1:50" x14ac:dyDescent="0.2">
      <c r="B52" s="823" t="s">
        <v>881</v>
      </c>
      <c r="C52" s="823"/>
      <c r="D52" s="823"/>
      <c r="E52" s="823"/>
      <c r="F52" s="65">
        <f>(4686+3309)/12</f>
        <v>666.25</v>
      </c>
      <c r="G52" s="25"/>
      <c r="H52" s="25" t="s">
        <v>1099</v>
      </c>
      <c r="I52" s="660">
        <f>I49</f>
        <v>889.73</v>
      </c>
      <c r="J52" s="660">
        <f>J49</f>
        <v>2093.38</v>
      </c>
      <c r="K52" s="25"/>
      <c r="L52" s="25"/>
      <c r="M52" s="25"/>
      <c r="N52" s="25"/>
      <c r="O52" s="25"/>
      <c r="P52" s="25"/>
      <c r="Q52" s="25"/>
      <c r="R52" s="43">
        <v>5</v>
      </c>
      <c r="S52" s="43">
        <v>9</v>
      </c>
      <c r="T52" s="801"/>
      <c r="U52" s="52" t="s">
        <v>179</v>
      </c>
      <c r="V52" s="427">
        <f>AS93</f>
        <v>0</v>
      </c>
      <c r="W52" s="427">
        <f>AU93</f>
        <v>0</v>
      </c>
      <c r="X52" s="427">
        <f t="shared" si="22"/>
        <v>0</v>
      </c>
      <c r="Y52" s="427">
        <f t="shared" si="22"/>
        <v>0</v>
      </c>
      <c r="Z52" s="807"/>
      <c r="AA52" s="807"/>
      <c r="AB52" s="45" t="str">
        <f>AB51</f>
        <v>Resolução ANEEL Nº 2.438 de 21 de Agosto de 2018</v>
      </c>
      <c r="AC52" s="25"/>
      <c r="AD52" s="25"/>
      <c r="AE52" s="25"/>
      <c r="AF52" s="28">
        <v>46</v>
      </c>
      <c r="AG52" s="29" t="s">
        <v>1186</v>
      </c>
      <c r="AH52" s="28">
        <v>0</v>
      </c>
      <c r="AI52" s="25"/>
      <c r="AJ52" s="25"/>
      <c r="AK52" s="825"/>
      <c r="AL52" s="434">
        <f>AL51</f>
        <v>3</v>
      </c>
      <c r="AM52" s="51">
        <v>5</v>
      </c>
      <c r="AN52" s="49">
        <v>10</v>
      </c>
      <c r="AO52" s="828"/>
      <c r="AP52" s="44" t="s">
        <v>180</v>
      </c>
      <c r="AQ52" s="717"/>
      <c r="AR52" s="717"/>
      <c r="AS52" s="654"/>
      <c r="AT52" s="654"/>
      <c r="AU52" s="654"/>
      <c r="AV52" s="654"/>
      <c r="AW52" s="424">
        <f t="shared" si="12"/>
        <v>0</v>
      </c>
      <c r="AX52" s="424">
        <f t="shared" si="13"/>
        <v>0</v>
      </c>
    </row>
    <row r="53" spans="1:50" x14ac:dyDescent="0.2">
      <c r="B53" s="25"/>
      <c r="C53" s="25"/>
      <c r="D53" s="25"/>
      <c r="E53" s="26"/>
      <c r="F53" s="25"/>
      <c r="G53" s="25"/>
      <c r="H53" s="25" t="s">
        <v>1102</v>
      </c>
      <c r="I53" s="660">
        <f>I52</f>
        <v>889.73</v>
      </c>
      <c r="J53" s="660">
        <f>J52</f>
        <v>2093.38</v>
      </c>
      <c r="K53" s="25"/>
      <c r="L53" s="25"/>
      <c r="M53" s="25"/>
      <c r="N53" s="25"/>
      <c r="O53" s="25"/>
      <c r="P53" s="25"/>
      <c r="Q53" s="25"/>
      <c r="R53" s="43">
        <v>5</v>
      </c>
      <c r="S53" s="43">
        <v>10</v>
      </c>
      <c r="T53" s="801"/>
      <c r="U53" s="52" t="s">
        <v>180</v>
      </c>
      <c r="V53" s="427">
        <f>AS94</f>
        <v>0</v>
      </c>
      <c r="W53" s="427">
        <f>AU94</f>
        <v>0</v>
      </c>
      <c r="X53" s="427">
        <f t="shared" si="22"/>
        <v>0</v>
      </c>
      <c r="Y53" s="427">
        <f t="shared" si="22"/>
        <v>0</v>
      </c>
      <c r="Z53" s="807"/>
      <c r="AA53" s="807"/>
      <c r="AB53" s="45" t="str">
        <f t="shared" si="16"/>
        <v>Resolução ANEEL Nº 2.438 de 21 de Agosto de 2018</v>
      </c>
      <c r="AC53" s="25"/>
      <c r="AD53" s="25"/>
      <c r="AE53" s="25"/>
      <c r="AF53" s="28">
        <v>47</v>
      </c>
      <c r="AG53" s="29" t="s">
        <v>1187</v>
      </c>
      <c r="AH53" s="28">
        <v>0</v>
      </c>
      <c r="AI53" s="25"/>
      <c r="AJ53" s="25"/>
      <c r="AK53" s="825"/>
      <c r="AL53" s="434">
        <f t="shared" si="19"/>
        <v>3</v>
      </c>
      <c r="AM53" s="51">
        <v>5</v>
      </c>
      <c r="AN53" s="49">
        <v>11</v>
      </c>
      <c r="AO53" s="828"/>
      <c r="AP53" s="44" t="s">
        <v>151</v>
      </c>
      <c r="AQ53" s="717"/>
      <c r="AR53" s="717"/>
      <c r="AS53" s="665"/>
      <c r="AT53" s="665"/>
      <c r="AU53" s="665"/>
      <c r="AV53" s="665"/>
      <c r="AW53" s="424">
        <f t="shared" si="12"/>
        <v>0</v>
      </c>
      <c r="AX53" s="424">
        <f t="shared" si="13"/>
        <v>0</v>
      </c>
    </row>
    <row r="54" spans="1:50" ht="15" x14ac:dyDescent="0.25">
      <c r="B54" s="291" t="s">
        <v>683</v>
      </c>
      <c r="C54" s="291"/>
      <c r="D54" s="291"/>
      <c r="E54" s="26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43">
        <v>5</v>
      </c>
      <c r="S54" s="43">
        <v>11</v>
      </c>
      <c r="T54" s="801"/>
      <c r="U54" s="52" t="s">
        <v>151</v>
      </c>
      <c r="V54" s="427">
        <f>AS95</f>
        <v>1000.17</v>
      </c>
      <c r="W54" s="427">
        <f>AU95</f>
        <v>267.66000000000003</v>
      </c>
      <c r="X54" s="427">
        <f t="shared" si="22"/>
        <v>1431.77</v>
      </c>
      <c r="Y54" s="427">
        <f t="shared" si="22"/>
        <v>534.76</v>
      </c>
      <c r="Z54" s="807"/>
      <c r="AA54" s="807"/>
      <c r="AB54" s="45" t="str">
        <f t="shared" si="16"/>
        <v>Resolução ANEEL Nº 2.438 de 21 de Agosto de 2018</v>
      </c>
      <c r="AC54" s="25"/>
      <c r="AD54" s="25"/>
      <c r="AE54" s="25"/>
      <c r="AF54" s="28">
        <v>48</v>
      </c>
      <c r="AG54" s="29" t="s">
        <v>1188</v>
      </c>
      <c r="AH54" s="28">
        <v>0</v>
      </c>
      <c r="AI54" s="25"/>
      <c r="AJ54" s="25"/>
      <c r="AK54" s="826"/>
      <c r="AL54" s="435">
        <f t="shared" si="19"/>
        <v>3</v>
      </c>
      <c r="AM54" s="56">
        <v>5</v>
      </c>
      <c r="AN54" s="49">
        <v>12</v>
      </c>
      <c r="AO54" s="829"/>
      <c r="AP54" s="44" t="s">
        <v>181</v>
      </c>
      <c r="AQ54" s="717"/>
      <c r="AR54" s="717"/>
      <c r="AS54" s="50"/>
      <c r="AT54" s="50"/>
      <c r="AU54" s="50"/>
      <c r="AV54" s="50"/>
      <c r="AW54" s="24">
        <f t="shared" si="12"/>
        <v>0</v>
      </c>
      <c r="AX54" s="24">
        <f t="shared" si="13"/>
        <v>0</v>
      </c>
    </row>
    <row r="55" spans="1:50" ht="15" x14ac:dyDescent="0.25">
      <c r="B55" s="292" t="s">
        <v>740</v>
      </c>
      <c r="C55" s="292"/>
      <c r="D55" s="292" t="s">
        <v>580</v>
      </c>
      <c r="E55" s="26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43">
        <v>5</v>
      </c>
      <c r="S55" s="43">
        <v>12</v>
      </c>
      <c r="T55" s="802"/>
      <c r="U55" s="52" t="s">
        <v>181</v>
      </c>
      <c r="V55" s="421">
        <f>V54</f>
        <v>1000.17</v>
      </c>
      <c r="W55" s="421">
        <f>W54</f>
        <v>267.66000000000003</v>
      </c>
      <c r="X55" s="421">
        <f>X54</f>
        <v>1431.77</v>
      </c>
      <c r="Y55" s="421">
        <f>Y54</f>
        <v>534.76</v>
      </c>
      <c r="Z55" s="808"/>
      <c r="AA55" s="808"/>
      <c r="AB55" s="45" t="str">
        <f t="shared" si="16"/>
        <v>Resolução ANEEL Nº 2.438 de 21 de Agosto de 2018</v>
      </c>
      <c r="AC55" s="25"/>
      <c r="AD55" s="25"/>
      <c r="AE55" s="25"/>
      <c r="AF55" s="28">
        <v>49</v>
      </c>
      <c r="AG55" s="29" t="s">
        <v>1189</v>
      </c>
      <c r="AH55" s="28">
        <v>0</v>
      </c>
      <c r="AI55" s="25"/>
      <c r="AJ55" s="25"/>
      <c r="AK55" s="824">
        <v>2017</v>
      </c>
      <c r="AL55" s="433">
        <v>4</v>
      </c>
      <c r="AM55" s="48">
        <v>2</v>
      </c>
      <c r="AN55" s="49">
        <v>5</v>
      </c>
      <c r="AO55" s="827" t="s">
        <v>153</v>
      </c>
      <c r="AP55" s="44" t="s">
        <v>121</v>
      </c>
      <c r="AQ55" s="717"/>
      <c r="AR55" s="717"/>
      <c r="AS55" s="50"/>
      <c r="AT55" s="50"/>
      <c r="AU55" s="50"/>
      <c r="AV55" s="50"/>
      <c r="AW55" s="424">
        <f t="shared" si="12"/>
        <v>0</v>
      </c>
      <c r="AX55" s="424">
        <f t="shared" si="13"/>
        <v>0</v>
      </c>
    </row>
    <row r="56" spans="1:50" x14ac:dyDescent="0.2">
      <c r="B56" s="293" t="s">
        <v>741</v>
      </c>
      <c r="C56" s="293">
        <v>1</v>
      </c>
      <c r="D56" s="294">
        <v>0.84</v>
      </c>
      <c r="E56" s="26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43">
        <v>6</v>
      </c>
      <c r="S56" s="43">
        <v>2</v>
      </c>
      <c r="T56" s="800">
        <v>2019</v>
      </c>
      <c r="U56" s="44" t="s">
        <v>162</v>
      </c>
      <c r="V56" s="426">
        <f t="shared" ref="V56:W60" si="23">AQ105</f>
        <v>0</v>
      </c>
      <c r="W56" s="426">
        <f t="shared" si="23"/>
        <v>0</v>
      </c>
      <c r="X56" s="426">
        <f t="shared" ref="X56:Y60" si="24">AW105</f>
        <v>0</v>
      </c>
      <c r="Y56" s="426">
        <f t="shared" si="24"/>
        <v>0</v>
      </c>
      <c r="Z56" s="804">
        <v>42589</v>
      </c>
      <c r="AA56" s="804">
        <v>42953</v>
      </c>
      <c r="AB56" s="45" t="s">
        <v>1112</v>
      </c>
      <c r="AC56" s="25"/>
      <c r="AD56" s="25"/>
      <c r="AE56" s="25"/>
      <c r="AF56" s="28">
        <v>50</v>
      </c>
      <c r="AG56" s="29" t="s">
        <v>1190</v>
      </c>
      <c r="AH56" s="28">
        <v>0</v>
      </c>
      <c r="AI56" s="25"/>
      <c r="AJ56" s="25"/>
      <c r="AK56" s="825"/>
      <c r="AL56" s="434">
        <f t="shared" ref="AL56:AM62" si="25">AL55</f>
        <v>4</v>
      </c>
      <c r="AM56" s="51">
        <f t="shared" si="25"/>
        <v>2</v>
      </c>
      <c r="AN56" s="49">
        <v>6</v>
      </c>
      <c r="AO56" s="828"/>
      <c r="AP56" s="44" t="s">
        <v>63</v>
      </c>
      <c r="AQ56" s="717"/>
      <c r="AR56" s="717"/>
      <c r="AS56" s="50"/>
      <c r="AT56" s="50"/>
      <c r="AU56" s="50"/>
      <c r="AV56" s="50"/>
      <c r="AW56" s="424">
        <f t="shared" si="12"/>
        <v>0</v>
      </c>
      <c r="AX56" s="424">
        <f t="shared" si="13"/>
        <v>0</v>
      </c>
    </row>
    <row r="57" spans="1:50" x14ac:dyDescent="0.2">
      <c r="B57" s="293" t="s">
        <v>742</v>
      </c>
      <c r="C57" s="293">
        <v>2</v>
      </c>
      <c r="D57" s="294">
        <v>0.65</v>
      </c>
      <c r="E57" s="26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43">
        <v>6</v>
      </c>
      <c r="S57" s="43">
        <v>3</v>
      </c>
      <c r="T57" s="801"/>
      <c r="U57" s="44" t="s">
        <v>123</v>
      </c>
      <c r="V57" s="426">
        <f t="shared" si="23"/>
        <v>0</v>
      </c>
      <c r="W57" s="426">
        <f t="shared" si="23"/>
        <v>0</v>
      </c>
      <c r="X57" s="426">
        <f t="shared" si="24"/>
        <v>0</v>
      </c>
      <c r="Y57" s="426">
        <f t="shared" si="24"/>
        <v>0</v>
      </c>
      <c r="Z57" s="805"/>
      <c r="AA57" s="805"/>
      <c r="AB57" s="45" t="str">
        <f t="shared" ref="AB57:AB66" si="26">AB56</f>
        <v>Resolução ANEEL Nº 2.540 de 30 de Abril de 2019</v>
      </c>
      <c r="AC57" s="25"/>
      <c r="AD57" s="25"/>
      <c r="AE57" s="25"/>
      <c r="AF57" s="28">
        <v>51</v>
      </c>
      <c r="AG57" s="29" t="s">
        <v>1191</v>
      </c>
      <c r="AH57" s="28">
        <v>0</v>
      </c>
      <c r="AI57" s="25"/>
      <c r="AJ57" s="25"/>
      <c r="AK57" s="825"/>
      <c r="AL57" s="434">
        <f t="shared" si="25"/>
        <v>4</v>
      </c>
      <c r="AM57" s="51">
        <f>AM55</f>
        <v>2</v>
      </c>
      <c r="AN57" s="49">
        <v>7</v>
      </c>
      <c r="AO57" s="828"/>
      <c r="AP57" s="44" t="s">
        <v>64</v>
      </c>
      <c r="AQ57" s="717"/>
      <c r="AR57" s="717"/>
      <c r="AS57" s="50"/>
      <c r="AT57" s="50"/>
      <c r="AU57" s="50"/>
      <c r="AV57" s="50"/>
      <c r="AW57" s="424">
        <f t="shared" si="12"/>
        <v>0</v>
      </c>
      <c r="AX57" s="424">
        <f t="shared" si="13"/>
        <v>0</v>
      </c>
    </row>
    <row r="58" spans="1:50" x14ac:dyDescent="0.2">
      <c r="B58" s="293" t="s">
        <v>743</v>
      </c>
      <c r="C58" s="293">
        <v>3</v>
      </c>
      <c r="D58" s="294">
        <v>0.68</v>
      </c>
      <c r="E58" s="26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43">
        <v>6</v>
      </c>
      <c r="S58" s="43">
        <v>4</v>
      </c>
      <c r="T58" s="801"/>
      <c r="U58" s="44" t="s">
        <v>122</v>
      </c>
      <c r="V58" s="426">
        <f t="shared" si="23"/>
        <v>0</v>
      </c>
      <c r="W58" s="426">
        <f t="shared" si="23"/>
        <v>0</v>
      </c>
      <c r="X58" s="426">
        <f t="shared" si="24"/>
        <v>0</v>
      </c>
      <c r="Y58" s="426">
        <f t="shared" si="24"/>
        <v>0</v>
      </c>
      <c r="Z58" s="805"/>
      <c r="AA58" s="805"/>
      <c r="AB58" s="45" t="str">
        <f t="shared" si="26"/>
        <v>Resolução ANEEL Nº 2.540 de 30 de Abril de 2019</v>
      </c>
      <c r="AC58" s="25"/>
      <c r="AD58" s="25"/>
      <c r="AE58" s="25"/>
      <c r="AF58" s="28">
        <v>52</v>
      </c>
      <c r="AG58" s="29" t="s">
        <v>1192</v>
      </c>
      <c r="AH58" s="28">
        <v>0</v>
      </c>
      <c r="AI58" s="25"/>
      <c r="AJ58" s="25"/>
      <c r="AK58" s="825"/>
      <c r="AL58" s="434">
        <f t="shared" si="25"/>
        <v>4</v>
      </c>
      <c r="AM58" s="51">
        <f>AM55</f>
        <v>2</v>
      </c>
      <c r="AN58" s="49">
        <v>8</v>
      </c>
      <c r="AO58" s="828"/>
      <c r="AP58" s="44" t="s">
        <v>150</v>
      </c>
      <c r="AQ58" s="717"/>
      <c r="AR58" s="717"/>
      <c r="AS58" s="50"/>
      <c r="AT58" s="50"/>
      <c r="AU58" s="50"/>
      <c r="AV58" s="50"/>
      <c r="AW58" s="424">
        <f t="shared" si="12"/>
        <v>0</v>
      </c>
      <c r="AX58" s="424">
        <f t="shared" si="13"/>
        <v>0</v>
      </c>
    </row>
    <row r="59" spans="1:50" x14ac:dyDescent="0.2">
      <c r="B59" s="293" t="s">
        <v>744</v>
      </c>
      <c r="C59" s="293">
        <v>4</v>
      </c>
      <c r="D59" s="294">
        <v>0.7</v>
      </c>
      <c r="E59" s="26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43">
        <v>6</v>
      </c>
      <c r="S59" s="43">
        <v>5</v>
      </c>
      <c r="T59" s="801"/>
      <c r="U59" s="44" t="s">
        <v>121</v>
      </c>
      <c r="V59" s="426">
        <f t="shared" si="23"/>
        <v>0</v>
      </c>
      <c r="W59" s="426">
        <f t="shared" si="23"/>
        <v>0</v>
      </c>
      <c r="X59" s="426">
        <f t="shared" si="24"/>
        <v>0</v>
      </c>
      <c r="Y59" s="426">
        <f t="shared" si="24"/>
        <v>0</v>
      </c>
      <c r="Z59" s="805"/>
      <c r="AA59" s="805"/>
      <c r="AB59" s="45" t="str">
        <f t="shared" si="26"/>
        <v>Resolução ANEEL Nº 2.540 de 30 de Abril de 2019</v>
      </c>
      <c r="AC59" s="25"/>
      <c r="AD59" s="25"/>
      <c r="AE59" s="25"/>
      <c r="AF59" s="28">
        <v>53</v>
      </c>
      <c r="AG59" s="29" t="s">
        <v>1193</v>
      </c>
      <c r="AH59" s="28">
        <v>0</v>
      </c>
      <c r="AI59" s="25"/>
      <c r="AJ59" s="25"/>
      <c r="AK59" s="825"/>
      <c r="AL59" s="434">
        <f t="shared" si="25"/>
        <v>4</v>
      </c>
      <c r="AM59" s="51">
        <f>AM55</f>
        <v>2</v>
      </c>
      <c r="AN59" s="49">
        <v>9</v>
      </c>
      <c r="AO59" s="828"/>
      <c r="AP59" s="44" t="s">
        <v>179</v>
      </c>
      <c r="AQ59" s="717"/>
      <c r="AR59" s="717"/>
      <c r="AS59" s="50"/>
      <c r="AT59" s="50"/>
      <c r="AU59" s="50"/>
      <c r="AV59" s="50"/>
      <c r="AW59" s="424">
        <f t="shared" si="12"/>
        <v>0</v>
      </c>
      <c r="AX59" s="424">
        <f t="shared" si="13"/>
        <v>0</v>
      </c>
    </row>
    <row r="60" spans="1:50" x14ac:dyDescent="0.2">
      <c r="B60" s="293" t="s">
        <v>745</v>
      </c>
      <c r="C60" s="293">
        <v>5</v>
      </c>
      <c r="D60" s="294">
        <v>0.73</v>
      </c>
      <c r="E60" s="26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43">
        <v>6</v>
      </c>
      <c r="S60" s="43">
        <v>6</v>
      </c>
      <c r="T60" s="801"/>
      <c r="U60" s="44" t="s">
        <v>63</v>
      </c>
      <c r="V60" s="426">
        <f t="shared" si="23"/>
        <v>43.52</v>
      </c>
      <c r="W60" s="426">
        <f t="shared" si="23"/>
        <v>15.87</v>
      </c>
      <c r="X60" s="426">
        <f t="shared" si="24"/>
        <v>432.26</v>
      </c>
      <c r="Y60" s="426">
        <f t="shared" si="24"/>
        <v>287.58999999999997</v>
      </c>
      <c r="Z60" s="805"/>
      <c r="AA60" s="805"/>
      <c r="AB60" s="45" t="str">
        <f t="shared" si="26"/>
        <v>Resolução ANEEL Nº 2.540 de 30 de Abril de 2019</v>
      </c>
      <c r="AC60" s="25"/>
      <c r="AD60" s="25"/>
      <c r="AE60" s="25"/>
      <c r="AF60" s="28">
        <v>54</v>
      </c>
      <c r="AG60" s="29" t="s">
        <v>1194</v>
      </c>
      <c r="AH60" s="28">
        <v>0</v>
      </c>
      <c r="AI60" s="25"/>
      <c r="AJ60" s="25"/>
      <c r="AK60" s="825"/>
      <c r="AL60" s="434">
        <f t="shared" si="25"/>
        <v>4</v>
      </c>
      <c r="AM60" s="51">
        <f>AM56</f>
        <v>2</v>
      </c>
      <c r="AN60" s="53">
        <v>10</v>
      </c>
      <c r="AO60" s="828"/>
      <c r="AP60" s="44" t="s">
        <v>180</v>
      </c>
      <c r="AQ60" s="717"/>
      <c r="AR60" s="717"/>
      <c r="AS60" s="50"/>
      <c r="AT60" s="50"/>
      <c r="AU60" s="50"/>
      <c r="AV60" s="50"/>
      <c r="AW60" s="424">
        <f t="shared" si="12"/>
        <v>0</v>
      </c>
      <c r="AX60" s="424">
        <f t="shared" si="13"/>
        <v>0</v>
      </c>
    </row>
    <row r="61" spans="1:50" x14ac:dyDescent="0.2">
      <c r="B61" s="293" t="s">
        <v>746</v>
      </c>
      <c r="C61" s="293">
        <v>6</v>
      </c>
      <c r="D61" s="294">
        <v>0.74</v>
      </c>
      <c r="E61" s="26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43">
        <v>6</v>
      </c>
      <c r="S61" s="43">
        <v>7</v>
      </c>
      <c r="T61" s="801"/>
      <c r="U61" s="52" t="s">
        <v>64</v>
      </c>
      <c r="V61" s="427">
        <f>AS112</f>
        <v>759.85</v>
      </c>
      <c r="W61" s="427">
        <f>AU112</f>
        <v>233.24</v>
      </c>
      <c r="X61" s="427">
        <f t="shared" ref="X61:Y65" si="27">AW112</f>
        <v>1123.5900000000001</v>
      </c>
      <c r="Y61" s="427">
        <f t="shared" si="27"/>
        <v>452.31</v>
      </c>
      <c r="Z61" s="805"/>
      <c r="AA61" s="805"/>
      <c r="AB61" s="45" t="str">
        <f t="shared" si="26"/>
        <v>Resolução ANEEL Nº 2.540 de 30 de Abril de 2019</v>
      </c>
      <c r="AC61" s="25"/>
      <c r="AD61" s="25"/>
      <c r="AE61" s="25"/>
      <c r="AF61" s="28">
        <v>55</v>
      </c>
      <c r="AG61" s="29" t="s">
        <v>1195</v>
      </c>
      <c r="AH61" s="28">
        <v>0</v>
      </c>
      <c r="AI61" s="25"/>
      <c r="AJ61" s="25"/>
      <c r="AK61" s="825"/>
      <c r="AL61" s="434">
        <f t="shared" si="25"/>
        <v>4</v>
      </c>
      <c r="AM61" s="51">
        <f>AM57</f>
        <v>2</v>
      </c>
      <c r="AN61" s="53">
        <v>11</v>
      </c>
      <c r="AO61" s="828"/>
      <c r="AP61" s="44" t="s">
        <v>151</v>
      </c>
      <c r="AQ61" s="717"/>
      <c r="AR61" s="717"/>
      <c r="AS61" s="50"/>
      <c r="AT61" s="50"/>
      <c r="AU61" s="50"/>
      <c r="AV61" s="50"/>
      <c r="AW61" s="424">
        <f t="shared" si="12"/>
        <v>0</v>
      </c>
      <c r="AX61" s="424">
        <f t="shared" si="13"/>
        <v>0</v>
      </c>
    </row>
    <row r="62" spans="1:50" x14ac:dyDescent="0.2">
      <c r="B62" s="293" t="s">
        <v>747</v>
      </c>
      <c r="C62" s="293">
        <v>7</v>
      </c>
      <c r="D62" s="294">
        <v>0.49</v>
      </c>
      <c r="E62" s="26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43">
        <v>6</v>
      </c>
      <c r="S62" s="43">
        <v>8</v>
      </c>
      <c r="T62" s="801"/>
      <c r="U62" s="52" t="s">
        <v>150</v>
      </c>
      <c r="V62" s="427">
        <f>AS113</f>
        <v>0</v>
      </c>
      <c r="W62" s="427">
        <f>AU113</f>
        <v>0</v>
      </c>
      <c r="X62" s="427">
        <f t="shared" si="27"/>
        <v>0</v>
      </c>
      <c r="Y62" s="427">
        <f t="shared" si="27"/>
        <v>0</v>
      </c>
      <c r="Z62" s="805"/>
      <c r="AA62" s="805"/>
      <c r="AB62" s="45" t="str">
        <f t="shared" si="26"/>
        <v>Resolução ANEEL Nº 2.540 de 30 de Abril de 2019</v>
      </c>
      <c r="AC62" s="25"/>
      <c r="AD62" s="25"/>
      <c r="AE62" s="25"/>
      <c r="AF62" s="28">
        <v>56</v>
      </c>
      <c r="AG62" s="29" t="s">
        <v>1196</v>
      </c>
      <c r="AH62" s="28">
        <v>0</v>
      </c>
      <c r="AI62" s="25"/>
      <c r="AJ62" s="25"/>
      <c r="AK62" s="825"/>
      <c r="AL62" s="434">
        <f t="shared" si="25"/>
        <v>4</v>
      </c>
      <c r="AM62" s="51">
        <f>AM58</f>
        <v>2</v>
      </c>
      <c r="AN62" s="53">
        <v>12</v>
      </c>
      <c r="AO62" s="829"/>
      <c r="AP62" s="44" t="s">
        <v>181</v>
      </c>
      <c r="AQ62" s="717"/>
      <c r="AR62" s="717"/>
      <c r="AS62" s="50"/>
      <c r="AT62" s="50"/>
      <c r="AU62" s="50"/>
      <c r="AV62" s="50"/>
      <c r="AW62" s="424">
        <f t="shared" si="12"/>
        <v>0</v>
      </c>
      <c r="AX62" s="424">
        <f t="shared" si="13"/>
        <v>0</v>
      </c>
    </row>
    <row r="63" spans="1:50" x14ac:dyDescent="0.2">
      <c r="B63" s="293" t="s">
        <v>748</v>
      </c>
      <c r="C63" s="293">
        <v>8</v>
      </c>
      <c r="D63" s="294">
        <v>0.55000000000000004</v>
      </c>
      <c r="E63" s="26"/>
      <c r="F63" s="25"/>
      <c r="G63" s="25"/>
      <c r="H63" s="26"/>
      <c r="I63" s="26"/>
      <c r="J63" s="26"/>
      <c r="K63" s="25"/>
      <c r="L63" s="25"/>
      <c r="M63" s="25"/>
      <c r="N63" s="25"/>
      <c r="O63" s="25"/>
      <c r="P63" s="25"/>
      <c r="Q63" s="25"/>
      <c r="R63" s="43">
        <v>6</v>
      </c>
      <c r="S63" s="43">
        <v>9</v>
      </c>
      <c r="T63" s="801"/>
      <c r="U63" s="52" t="s">
        <v>179</v>
      </c>
      <c r="V63" s="427">
        <f>AS114</f>
        <v>0</v>
      </c>
      <c r="W63" s="427">
        <f>AU114</f>
        <v>0</v>
      </c>
      <c r="X63" s="427">
        <f t="shared" si="27"/>
        <v>0</v>
      </c>
      <c r="Y63" s="427">
        <f t="shared" si="27"/>
        <v>0</v>
      </c>
      <c r="Z63" s="805"/>
      <c r="AA63" s="805"/>
      <c r="AB63" s="45" t="str">
        <f t="shared" si="26"/>
        <v>Resolução ANEEL Nº 2.540 de 30 de Abril de 2019</v>
      </c>
      <c r="AC63" s="25"/>
      <c r="AD63" s="25"/>
      <c r="AE63" s="25"/>
      <c r="AF63" s="28">
        <v>57</v>
      </c>
      <c r="AG63" s="29" t="s">
        <v>1197</v>
      </c>
      <c r="AH63" s="28">
        <v>0</v>
      </c>
      <c r="AI63" s="25"/>
      <c r="AJ63" s="25"/>
      <c r="AK63" s="825"/>
      <c r="AL63" s="434">
        <f>AL59</f>
        <v>4</v>
      </c>
      <c r="AM63" s="48">
        <v>3</v>
      </c>
      <c r="AN63" s="53">
        <v>2</v>
      </c>
      <c r="AO63" s="827" t="s">
        <v>167</v>
      </c>
      <c r="AP63" s="44" t="s">
        <v>162</v>
      </c>
      <c r="AQ63" s="719"/>
      <c r="AR63" s="719"/>
      <c r="AS63" s="665"/>
      <c r="AT63" s="665"/>
      <c r="AU63" s="665"/>
      <c r="AV63" s="665"/>
      <c r="AW63" s="424"/>
      <c r="AX63" s="424"/>
    </row>
    <row r="64" spans="1:50" x14ac:dyDescent="0.2">
      <c r="B64" s="293" t="s">
        <v>749</v>
      </c>
      <c r="C64" s="293">
        <v>9</v>
      </c>
      <c r="D64" s="294">
        <v>0.82</v>
      </c>
      <c r="E64" s="26"/>
      <c r="F64" s="25"/>
      <c r="G64" s="25"/>
      <c r="H64" s="26"/>
      <c r="I64" s="26"/>
      <c r="J64" s="26"/>
      <c r="K64" s="25"/>
      <c r="L64" s="25"/>
      <c r="M64" s="25"/>
      <c r="N64" s="25"/>
      <c r="O64" s="25"/>
      <c r="P64" s="25"/>
      <c r="Q64" s="25"/>
      <c r="R64" s="43">
        <v>6</v>
      </c>
      <c r="S64" s="43">
        <v>10</v>
      </c>
      <c r="T64" s="801"/>
      <c r="U64" s="52" t="s">
        <v>180</v>
      </c>
      <c r="V64" s="427">
        <f>AS115</f>
        <v>0</v>
      </c>
      <c r="W64" s="427">
        <f>AU115</f>
        <v>0</v>
      </c>
      <c r="X64" s="427">
        <f t="shared" si="27"/>
        <v>0</v>
      </c>
      <c r="Y64" s="427">
        <f t="shared" si="27"/>
        <v>0</v>
      </c>
      <c r="Z64" s="805"/>
      <c r="AA64" s="805"/>
      <c r="AB64" s="45" t="str">
        <f t="shared" si="26"/>
        <v>Resolução ANEEL Nº 2.540 de 30 de Abril de 2019</v>
      </c>
      <c r="AC64" s="25"/>
      <c r="AD64" s="25"/>
      <c r="AE64" s="25"/>
      <c r="AF64" s="28">
        <v>58</v>
      </c>
      <c r="AG64" s="29" t="s">
        <v>1198</v>
      </c>
      <c r="AH64" s="28">
        <v>0</v>
      </c>
      <c r="AI64" s="25"/>
      <c r="AJ64" s="25"/>
      <c r="AK64" s="825"/>
      <c r="AL64" s="434">
        <f>AL59</f>
        <v>4</v>
      </c>
      <c r="AM64" s="51">
        <f>AM63</f>
        <v>3</v>
      </c>
      <c r="AN64" s="53">
        <v>3</v>
      </c>
      <c r="AO64" s="828"/>
      <c r="AP64" s="44" t="s">
        <v>123</v>
      </c>
      <c r="AQ64" s="718"/>
      <c r="AR64" s="718"/>
      <c r="AS64" s="654"/>
      <c r="AT64" s="654"/>
      <c r="AU64" s="654"/>
      <c r="AV64" s="654"/>
      <c r="AW64" s="424"/>
      <c r="AX64" s="424"/>
    </row>
    <row r="65" spans="2:50" x14ac:dyDescent="0.2">
      <c r="B65" s="293" t="s">
        <v>750</v>
      </c>
      <c r="C65" s="293">
        <v>10</v>
      </c>
      <c r="D65" s="294">
        <v>0.78</v>
      </c>
      <c r="E65" s="26"/>
      <c r="F65" s="25"/>
      <c r="G65" s="25"/>
      <c r="H65" s="26"/>
      <c r="I65" s="26"/>
      <c r="J65" s="26"/>
      <c r="K65" s="25"/>
      <c r="L65" s="25"/>
      <c r="M65" s="25"/>
      <c r="N65" s="25"/>
      <c r="O65" s="25"/>
      <c r="P65" s="25"/>
      <c r="Q65" s="25"/>
      <c r="R65" s="43">
        <v>6</v>
      </c>
      <c r="S65" s="43">
        <v>11</v>
      </c>
      <c r="T65" s="801"/>
      <c r="U65" s="52" t="s">
        <v>151</v>
      </c>
      <c r="V65" s="427">
        <f>AS116</f>
        <v>749.73</v>
      </c>
      <c r="W65" s="427">
        <f>AU116</f>
        <v>231.22</v>
      </c>
      <c r="X65" s="427">
        <f t="shared" si="27"/>
        <v>1113.47</v>
      </c>
      <c r="Y65" s="427">
        <f t="shared" si="27"/>
        <v>450.28999999999996</v>
      </c>
      <c r="Z65" s="805"/>
      <c r="AA65" s="805"/>
      <c r="AB65" s="45" t="str">
        <f t="shared" si="26"/>
        <v>Resolução ANEEL Nº 2.540 de 30 de Abril de 2019</v>
      </c>
      <c r="AC65" s="25"/>
      <c r="AD65" s="25"/>
      <c r="AE65" s="25"/>
      <c r="AF65" s="28">
        <v>59</v>
      </c>
      <c r="AG65" s="29" t="s">
        <v>1199</v>
      </c>
      <c r="AH65" s="28">
        <v>0</v>
      </c>
      <c r="AI65" s="25"/>
      <c r="AJ65" s="25"/>
      <c r="AK65" s="825"/>
      <c r="AL65" s="434">
        <f t="shared" ref="AL65:AM75" si="28">AL64</f>
        <v>4</v>
      </c>
      <c r="AM65" s="51">
        <f>AM63</f>
        <v>3</v>
      </c>
      <c r="AN65" s="53">
        <v>4</v>
      </c>
      <c r="AO65" s="828"/>
      <c r="AP65" s="44" t="s">
        <v>122</v>
      </c>
      <c r="AQ65" s="719"/>
      <c r="AR65" s="719"/>
      <c r="AS65" s="665"/>
      <c r="AT65" s="665"/>
      <c r="AU65" s="665"/>
      <c r="AV65" s="665"/>
      <c r="AW65" s="424"/>
      <c r="AX65" s="424"/>
    </row>
    <row r="66" spans="2:50" x14ac:dyDescent="0.2">
      <c r="B66" s="293" t="s">
        <v>751</v>
      </c>
      <c r="C66" s="293">
        <v>11</v>
      </c>
      <c r="D66" s="294">
        <v>0.76</v>
      </c>
      <c r="E66" s="26"/>
      <c r="F66" s="25"/>
      <c r="G66" s="25"/>
      <c r="H66" s="26"/>
      <c r="I66" s="26"/>
      <c r="J66" s="26"/>
      <c r="K66" s="25"/>
      <c r="L66" s="25"/>
      <c r="M66" s="25"/>
      <c r="N66" s="25"/>
      <c r="O66" s="25"/>
      <c r="P66" s="25"/>
      <c r="Q66" s="25"/>
      <c r="R66" s="43">
        <v>6</v>
      </c>
      <c r="S66" s="43">
        <v>12</v>
      </c>
      <c r="T66" s="802"/>
      <c r="U66" s="52" t="s">
        <v>181</v>
      </c>
      <c r="V66" s="427">
        <f>V65</f>
        <v>749.73</v>
      </c>
      <c r="W66" s="427">
        <f>W65</f>
        <v>231.22</v>
      </c>
      <c r="X66" s="427">
        <f>X65</f>
        <v>1113.47</v>
      </c>
      <c r="Y66" s="427">
        <f>Y65</f>
        <v>450.28999999999996</v>
      </c>
      <c r="Z66" s="797"/>
      <c r="AA66" s="797"/>
      <c r="AB66" s="45" t="str">
        <f t="shared" si="26"/>
        <v>Resolução ANEEL Nº 2.540 de 30 de Abril de 2019</v>
      </c>
      <c r="AC66" s="25"/>
      <c r="AD66" s="25"/>
      <c r="AE66" s="25"/>
      <c r="AF66" s="28">
        <v>60</v>
      </c>
      <c r="AG66" s="29" t="s">
        <v>1200</v>
      </c>
      <c r="AH66" s="28">
        <v>0</v>
      </c>
      <c r="AI66" s="25"/>
      <c r="AJ66" s="25"/>
      <c r="AK66" s="825"/>
      <c r="AL66" s="434">
        <f t="shared" si="28"/>
        <v>4</v>
      </c>
      <c r="AM66" s="51">
        <f t="shared" si="28"/>
        <v>3</v>
      </c>
      <c r="AN66" s="53">
        <v>5</v>
      </c>
      <c r="AO66" s="828"/>
      <c r="AP66" s="44" t="s">
        <v>121</v>
      </c>
      <c r="AQ66" s="718"/>
      <c r="AR66" s="718"/>
      <c r="AS66" s="654"/>
      <c r="AT66" s="654"/>
      <c r="AU66" s="654"/>
      <c r="AV66" s="654"/>
      <c r="AW66" s="424"/>
      <c r="AX66" s="424"/>
    </row>
    <row r="67" spans="2:50" x14ac:dyDescent="0.2">
      <c r="B67" s="293" t="s">
        <v>752</v>
      </c>
      <c r="C67" s="293">
        <v>12</v>
      </c>
      <c r="D67" s="294">
        <v>0.7</v>
      </c>
      <c r="E67" s="26"/>
      <c r="F67" s="25"/>
      <c r="G67" s="25"/>
      <c r="H67" s="26"/>
      <c r="I67" s="26"/>
      <c r="J67" s="26"/>
      <c r="K67" s="25"/>
      <c r="L67" s="25"/>
      <c r="M67" s="25"/>
      <c r="N67" s="25"/>
      <c r="O67" s="25"/>
      <c r="P67" s="25"/>
      <c r="Q67" s="25"/>
      <c r="R67" s="43">
        <v>7</v>
      </c>
      <c r="S67" s="43">
        <v>2</v>
      </c>
      <c r="T67" s="800">
        <v>2020</v>
      </c>
      <c r="U67" s="44" t="s">
        <v>162</v>
      </c>
      <c r="V67" s="422"/>
      <c r="W67" s="422"/>
      <c r="X67" s="422"/>
      <c r="Y67" s="422"/>
      <c r="Z67" s="804">
        <v>42954</v>
      </c>
      <c r="AA67" s="804">
        <v>43318</v>
      </c>
      <c r="AB67" s="45" t="s">
        <v>1116</v>
      </c>
      <c r="AC67" s="25"/>
      <c r="AD67" s="25"/>
      <c r="AE67" s="25"/>
      <c r="AF67" s="28">
        <v>61</v>
      </c>
      <c r="AG67" s="29" t="s">
        <v>1201</v>
      </c>
      <c r="AH67" s="28">
        <v>0</v>
      </c>
      <c r="AI67" s="25"/>
      <c r="AJ67" s="25"/>
      <c r="AK67" s="825"/>
      <c r="AL67" s="434">
        <f t="shared" si="28"/>
        <v>4</v>
      </c>
      <c r="AM67" s="56">
        <f t="shared" si="28"/>
        <v>3</v>
      </c>
      <c r="AN67" s="53">
        <v>6</v>
      </c>
      <c r="AO67" s="829"/>
      <c r="AP67" s="44" t="s">
        <v>63</v>
      </c>
      <c r="AQ67" s="719"/>
      <c r="AR67" s="719"/>
      <c r="AS67" s="666"/>
      <c r="AT67" s="665"/>
      <c r="AU67" s="666"/>
      <c r="AV67" s="665"/>
      <c r="AW67" s="424"/>
      <c r="AX67" s="424"/>
    </row>
    <row r="68" spans="2:50" x14ac:dyDescent="0.2">
      <c r="B68" s="293" t="s">
        <v>753</v>
      </c>
      <c r="C68" s="293">
        <v>13</v>
      </c>
      <c r="D68" s="294">
        <v>0.8</v>
      </c>
      <c r="E68" s="26"/>
      <c r="F68" s="25"/>
      <c r="G68" s="26"/>
      <c r="H68" s="26"/>
      <c r="I68" s="26"/>
      <c r="J68" s="26"/>
      <c r="K68" s="25"/>
      <c r="L68" s="25"/>
      <c r="M68" s="25"/>
      <c r="N68" s="25"/>
      <c r="O68" s="25"/>
      <c r="P68" s="25"/>
      <c r="Q68" s="25"/>
      <c r="R68" s="43">
        <v>7</v>
      </c>
      <c r="S68" s="43">
        <v>3</v>
      </c>
      <c r="T68" s="801"/>
      <c r="U68" s="44" t="s">
        <v>123</v>
      </c>
      <c r="V68" s="422"/>
      <c r="W68" s="422"/>
      <c r="X68" s="422"/>
      <c r="Y68" s="422"/>
      <c r="Z68" s="807"/>
      <c r="AA68" s="807"/>
      <c r="AB68" s="45" t="str">
        <f>AB67</f>
        <v>Resolução ANEEL Nº 2.684 de 28 de Abril de 2020</v>
      </c>
      <c r="AC68" s="25"/>
      <c r="AD68" s="25"/>
      <c r="AE68" s="25"/>
      <c r="AF68" s="28">
        <v>62</v>
      </c>
      <c r="AG68" s="29" t="s">
        <v>1202</v>
      </c>
      <c r="AH68" s="28">
        <v>0</v>
      </c>
      <c r="AI68" s="25"/>
      <c r="AJ68" s="25"/>
      <c r="AK68" s="825"/>
      <c r="AL68" s="434">
        <f t="shared" si="28"/>
        <v>4</v>
      </c>
      <c r="AM68" s="51">
        <v>4</v>
      </c>
      <c r="AN68" s="49">
        <v>5</v>
      </c>
      <c r="AO68" s="827" t="s">
        <v>168</v>
      </c>
      <c r="AP68" s="44" t="s">
        <v>121</v>
      </c>
      <c r="AQ68" s="718"/>
      <c r="AR68" s="718"/>
      <c r="AS68" s="654"/>
      <c r="AT68" s="654"/>
      <c r="AU68" s="654"/>
      <c r="AV68" s="654"/>
      <c r="AW68" s="424"/>
      <c r="AX68" s="424"/>
    </row>
    <row r="69" spans="2:50" x14ac:dyDescent="0.2">
      <c r="B69" s="293" t="s">
        <v>754</v>
      </c>
      <c r="C69" s="293">
        <v>14</v>
      </c>
      <c r="D69" s="294">
        <v>0.55000000000000004</v>
      </c>
      <c r="E69" s="26"/>
      <c r="F69" s="25"/>
      <c r="G69" s="26"/>
      <c r="H69" s="26"/>
      <c r="I69" s="26"/>
      <c r="J69" s="26"/>
      <c r="K69" s="25"/>
      <c r="L69" s="25"/>
      <c r="M69" s="25"/>
      <c r="N69" s="25"/>
      <c r="O69" s="25"/>
      <c r="P69" s="25"/>
      <c r="Q69" s="25"/>
      <c r="R69" s="43">
        <v>7</v>
      </c>
      <c r="S69" s="43">
        <v>4</v>
      </c>
      <c r="T69" s="801"/>
      <c r="U69" s="44" t="s">
        <v>122</v>
      </c>
      <c r="V69" s="422"/>
      <c r="W69" s="422"/>
      <c r="X69" s="422"/>
      <c r="Y69" s="422"/>
      <c r="Z69" s="807"/>
      <c r="AA69" s="807"/>
      <c r="AB69" s="45" t="str">
        <f>AB68</f>
        <v>Resolução ANEEL Nº 2.684 de 28 de Abril de 2020</v>
      </c>
      <c r="AC69" s="25"/>
      <c r="AD69" s="25"/>
      <c r="AE69" s="25"/>
      <c r="AF69" s="28">
        <v>63</v>
      </c>
      <c r="AG69" s="29" t="s">
        <v>1203</v>
      </c>
      <c r="AH69" s="28">
        <v>0</v>
      </c>
      <c r="AI69" s="25"/>
      <c r="AJ69" s="25"/>
      <c r="AK69" s="825"/>
      <c r="AL69" s="434">
        <f t="shared" si="28"/>
        <v>4</v>
      </c>
      <c r="AM69" s="56">
        <v>4</v>
      </c>
      <c r="AN69" s="49">
        <v>6</v>
      </c>
      <c r="AO69" s="829"/>
      <c r="AP69" s="44" t="s">
        <v>63</v>
      </c>
      <c r="AQ69" s="718"/>
      <c r="AR69" s="718"/>
      <c r="AS69" s="654"/>
      <c r="AT69" s="654"/>
      <c r="AU69" s="654"/>
      <c r="AV69" s="654"/>
      <c r="AW69" s="424"/>
      <c r="AX69" s="424"/>
    </row>
    <row r="70" spans="2:50" x14ac:dyDescent="0.2">
      <c r="B70" s="293" t="s">
        <v>755</v>
      </c>
      <c r="C70" s="293">
        <v>15</v>
      </c>
      <c r="D70" s="294">
        <v>0.81</v>
      </c>
      <c r="E70" s="26"/>
      <c r="F70" s="25"/>
      <c r="G70" s="26"/>
      <c r="H70" s="26"/>
      <c r="I70" s="26"/>
      <c r="J70" s="26"/>
      <c r="K70" s="25"/>
      <c r="L70" s="25"/>
      <c r="M70" s="25"/>
      <c r="N70" s="25"/>
      <c r="O70" s="25"/>
      <c r="P70" s="25"/>
      <c r="Q70" s="25"/>
      <c r="R70" s="43">
        <v>7</v>
      </c>
      <c r="S70" s="43">
        <v>5</v>
      </c>
      <c r="T70" s="801"/>
      <c r="U70" s="44" t="s">
        <v>121</v>
      </c>
      <c r="V70" s="422"/>
      <c r="W70" s="422"/>
      <c r="X70" s="422"/>
      <c r="Y70" s="422"/>
      <c r="Z70" s="807"/>
      <c r="AA70" s="807"/>
      <c r="AB70" s="45" t="str">
        <f t="shared" si="16"/>
        <v>Resolução ANEEL Nº 2.684 de 28 de Abril de 2020</v>
      </c>
      <c r="AC70" s="25"/>
      <c r="AD70" s="25"/>
      <c r="AE70" s="25"/>
      <c r="AF70" s="28">
        <v>64</v>
      </c>
      <c r="AG70" s="29" t="s">
        <v>1204</v>
      </c>
      <c r="AH70" s="28">
        <v>0</v>
      </c>
      <c r="AI70" s="25"/>
      <c r="AJ70" s="25"/>
      <c r="AK70" s="825"/>
      <c r="AL70" s="434">
        <f t="shared" si="28"/>
        <v>4</v>
      </c>
      <c r="AM70" s="51">
        <v>5</v>
      </c>
      <c r="AN70" s="49">
        <v>7</v>
      </c>
      <c r="AO70" s="827" t="s">
        <v>166</v>
      </c>
      <c r="AP70" s="44" t="s">
        <v>64</v>
      </c>
      <c r="AQ70" s="717"/>
      <c r="AR70" s="717"/>
      <c r="AS70" s="665"/>
      <c r="AT70" s="665"/>
      <c r="AU70" s="665"/>
      <c r="AV70" s="665"/>
      <c r="AW70" s="424"/>
      <c r="AX70" s="424"/>
    </row>
    <row r="71" spans="2:50" x14ac:dyDescent="0.2">
      <c r="B71" s="293" t="s">
        <v>756</v>
      </c>
      <c r="C71" s="293">
        <v>16</v>
      </c>
      <c r="D71" s="294">
        <v>0.56999999999999995</v>
      </c>
      <c r="E71" s="32"/>
      <c r="F71" s="26"/>
      <c r="G71" s="26"/>
      <c r="H71" s="26"/>
      <c r="I71" s="26"/>
      <c r="J71" s="26"/>
      <c r="K71" s="25"/>
      <c r="L71" s="25"/>
      <c r="M71" s="25"/>
      <c r="N71" s="25"/>
      <c r="O71" s="25"/>
      <c r="P71" s="25"/>
      <c r="Q71" s="25"/>
      <c r="R71" s="43">
        <v>7</v>
      </c>
      <c r="S71" s="43">
        <v>6</v>
      </c>
      <c r="T71" s="801"/>
      <c r="U71" s="44" t="s">
        <v>63</v>
      </c>
      <c r="V71" s="426">
        <f>AQ130</f>
        <v>61.1</v>
      </c>
      <c r="W71" s="426">
        <f>AR130</f>
        <v>22.19</v>
      </c>
      <c r="X71" s="426">
        <f>AW130</f>
        <v>402.51</v>
      </c>
      <c r="Y71" s="426">
        <f>AX130</f>
        <v>268.40999999999997</v>
      </c>
      <c r="Z71" s="807"/>
      <c r="AA71" s="807"/>
      <c r="AB71" s="45" t="str">
        <f t="shared" si="16"/>
        <v>Resolução ANEEL Nº 2.684 de 28 de Abril de 2020</v>
      </c>
      <c r="AC71" s="25"/>
      <c r="AD71" s="25"/>
      <c r="AE71" s="25"/>
      <c r="AF71" s="28">
        <v>65</v>
      </c>
      <c r="AG71" s="29" t="s">
        <v>1205</v>
      </c>
      <c r="AH71" s="28">
        <v>0</v>
      </c>
      <c r="AI71" s="25"/>
      <c r="AJ71" s="25"/>
      <c r="AK71" s="825"/>
      <c r="AL71" s="434">
        <f t="shared" si="28"/>
        <v>4</v>
      </c>
      <c r="AM71" s="51">
        <v>5</v>
      </c>
      <c r="AN71" s="49">
        <v>8</v>
      </c>
      <c r="AO71" s="828"/>
      <c r="AP71" s="44" t="s">
        <v>150</v>
      </c>
      <c r="AQ71" s="717"/>
      <c r="AR71" s="717"/>
      <c r="AS71" s="654"/>
      <c r="AT71" s="654"/>
      <c r="AU71" s="654"/>
      <c r="AV71" s="654"/>
      <c r="AW71" s="424"/>
      <c r="AX71" s="424"/>
    </row>
    <row r="72" spans="2:50" x14ac:dyDescent="0.2">
      <c r="B72" s="293" t="s">
        <v>757</v>
      </c>
      <c r="C72" s="293">
        <v>17</v>
      </c>
      <c r="D72" s="294">
        <v>0.74</v>
      </c>
      <c r="E72" s="32"/>
      <c r="F72" s="26"/>
      <c r="G72" s="26"/>
      <c r="H72" s="26"/>
      <c r="I72" s="26"/>
      <c r="J72" s="26"/>
      <c r="K72" s="25"/>
      <c r="L72" s="25"/>
      <c r="M72" s="25"/>
      <c r="N72" s="25"/>
      <c r="O72" s="25"/>
      <c r="P72" s="25"/>
      <c r="Q72" s="25"/>
      <c r="R72" s="43">
        <v>7</v>
      </c>
      <c r="S72" s="43">
        <v>7</v>
      </c>
      <c r="T72" s="801"/>
      <c r="U72" s="52" t="s">
        <v>64</v>
      </c>
      <c r="V72" s="427">
        <f>AS133</f>
        <v>1000.64</v>
      </c>
      <c r="W72" s="427">
        <f>AU133</f>
        <v>282.56</v>
      </c>
      <c r="X72" s="427">
        <f>AW133</f>
        <v>1331.83</v>
      </c>
      <c r="Y72" s="427">
        <f>AX133</f>
        <v>479.65</v>
      </c>
      <c r="Z72" s="807"/>
      <c r="AA72" s="807"/>
      <c r="AB72" s="45" t="str">
        <f t="shared" si="16"/>
        <v>Resolução ANEEL Nº 2.684 de 28 de Abril de 2020</v>
      </c>
      <c r="AC72" s="25"/>
      <c r="AD72" s="25"/>
      <c r="AE72" s="25"/>
      <c r="AF72" s="28">
        <v>66</v>
      </c>
      <c r="AG72" s="29" t="s">
        <v>1206</v>
      </c>
      <c r="AH72" s="28">
        <v>0</v>
      </c>
      <c r="AI72" s="25"/>
      <c r="AJ72" s="25"/>
      <c r="AK72" s="825"/>
      <c r="AL72" s="434">
        <f t="shared" si="28"/>
        <v>4</v>
      </c>
      <c r="AM72" s="51">
        <v>5</v>
      </c>
      <c r="AN72" s="49">
        <v>9</v>
      </c>
      <c r="AO72" s="828"/>
      <c r="AP72" s="44" t="s">
        <v>179</v>
      </c>
      <c r="AQ72" s="717"/>
      <c r="AR72" s="718"/>
      <c r="AS72" s="654"/>
      <c r="AT72" s="654"/>
      <c r="AU72" s="654"/>
      <c r="AV72" s="654"/>
      <c r="AW72" s="424"/>
      <c r="AX72" s="424"/>
    </row>
    <row r="73" spans="2:50" x14ac:dyDescent="0.2">
      <c r="B73" s="293" t="s">
        <v>758</v>
      </c>
      <c r="C73" s="293">
        <v>18</v>
      </c>
      <c r="D73" s="294">
        <v>0.6</v>
      </c>
      <c r="E73" s="32"/>
      <c r="F73" s="26"/>
      <c r="G73" s="26"/>
      <c r="H73" s="26"/>
      <c r="I73" s="26"/>
      <c r="J73" s="26"/>
      <c r="K73" s="25"/>
      <c r="L73" s="25"/>
      <c r="M73" s="25"/>
      <c r="N73" s="25"/>
      <c r="O73" s="25"/>
      <c r="P73" s="25"/>
      <c r="Q73" s="25"/>
      <c r="R73" s="43">
        <v>7</v>
      </c>
      <c r="S73" s="43">
        <v>8</v>
      </c>
      <c r="T73" s="801"/>
      <c r="U73" s="52" t="s">
        <v>150</v>
      </c>
      <c r="V73" s="421"/>
      <c r="W73" s="421"/>
      <c r="X73" s="421"/>
      <c r="Y73" s="421"/>
      <c r="Z73" s="807"/>
      <c r="AA73" s="807"/>
      <c r="AB73" s="45" t="str">
        <f t="shared" si="16"/>
        <v>Resolução ANEEL Nº 2.684 de 28 de Abril de 2020</v>
      </c>
      <c r="AC73" s="25"/>
      <c r="AD73" s="25"/>
      <c r="AE73" s="25"/>
      <c r="AF73" s="28">
        <v>67</v>
      </c>
      <c r="AG73" s="29" t="s">
        <v>1207</v>
      </c>
      <c r="AH73" s="28">
        <v>0</v>
      </c>
      <c r="AI73" s="25"/>
      <c r="AJ73" s="25"/>
      <c r="AK73" s="825"/>
      <c r="AL73" s="434">
        <f t="shared" si="28"/>
        <v>4</v>
      </c>
      <c r="AM73" s="51">
        <v>5</v>
      </c>
      <c r="AN73" s="49">
        <v>10</v>
      </c>
      <c r="AO73" s="828"/>
      <c r="AP73" s="44" t="s">
        <v>180</v>
      </c>
      <c r="AQ73" s="717"/>
      <c r="AR73" s="717"/>
      <c r="AS73" s="654"/>
      <c r="AT73" s="654"/>
      <c r="AU73" s="654"/>
      <c r="AV73" s="654"/>
      <c r="AW73" s="424"/>
      <c r="AX73" s="424"/>
    </row>
    <row r="74" spans="2:50" x14ac:dyDescent="0.2">
      <c r="B74" s="293" t="s">
        <v>759</v>
      </c>
      <c r="C74" s="293">
        <v>19</v>
      </c>
      <c r="D74" s="294">
        <v>0.77</v>
      </c>
      <c r="E74" s="32"/>
      <c r="F74" s="26"/>
      <c r="G74" s="26"/>
      <c r="H74" s="26"/>
      <c r="I74" s="26"/>
      <c r="J74" s="26"/>
      <c r="K74" s="25"/>
      <c r="L74" s="25"/>
      <c r="M74" s="25"/>
      <c r="N74" s="25"/>
      <c r="O74" s="25"/>
      <c r="P74" s="25"/>
      <c r="Q74" s="25"/>
      <c r="R74" s="43">
        <v>7</v>
      </c>
      <c r="S74" s="43">
        <v>9</v>
      </c>
      <c r="T74" s="801"/>
      <c r="U74" s="52" t="s">
        <v>179</v>
      </c>
      <c r="V74" s="421"/>
      <c r="W74" s="421"/>
      <c r="X74" s="421"/>
      <c r="Y74" s="421"/>
      <c r="Z74" s="807"/>
      <c r="AA74" s="807"/>
      <c r="AB74" s="45" t="str">
        <f t="shared" si="16"/>
        <v>Resolução ANEEL Nº 2.684 de 28 de Abril de 2020</v>
      </c>
      <c r="AC74" s="25"/>
      <c r="AD74" s="25"/>
      <c r="AE74" s="25"/>
      <c r="AF74" s="28">
        <v>68</v>
      </c>
      <c r="AG74" s="29" t="s">
        <v>1208</v>
      </c>
      <c r="AH74" s="28">
        <v>0</v>
      </c>
      <c r="AI74" s="25"/>
      <c r="AJ74" s="25"/>
      <c r="AK74" s="825"/>
      <c r="AL74" s="434">
        <f t="shared" si="28"/>
        <v>4</v>
      </c>
      <c r="AM74" s="51">
        <v>5</v>
      </c>
      <c r="AN74" s="49">
        <v>11</v>
      </c>
      <c r="AO74" s="828"/>
      <c r="AP74" s="44" t="s">
        <v>151</v>
      </c>
      <c r="AQ74" s="717"/>
      <c r="AR74" s="717"/>
      <c r="AS74" s="665"/>
      <c r="AT74" s="665"/>
      <c r="AU74" s="665"/>
      <c r="AV74" s="665"/>
      <c r="AW74" s="424"/>
      <c r="AX74" s="424"/>
    </row>
    <row r="75" spans="2:50" x14ac:dyDescent="0.2">
      <c r="B75" s="293" t="s">
        <v>760</v>
      </c>
      <c r="C75" s="293">
        <v>20</v>
      </c>
      <c r="D75" s="294">
        <v>0.69</v>
      </c>
      <c r="E75" s="32"/>
      <c r="F75" s="26"/>
      <c r="G75" s="26"/>
      <c r="H75" s="26"/>
      <c r="I75" s="26"/>
      <c r="J75" s="26"/>
      <c r="K75" s="25"/>
      <c r="L75" s="25"/>
      <c r="M75" s="25"/>
      <c r="N75" s="25"/>
      <c r="O75" s="25"/>
      <c r="P75" s="25"/>
      <c r="Q75" s="25"/>
      <c r="R75" s="43">
        <v>7</v>
      </c>
      <c r="S75" s="43">
        <v>10</v>
      </c>
      <c r="T75" s="801"/>
      <c r="U75" s="52" t="s">
        <v>180</v>
      </c>
      <c r="V75" s="421"/>
      <c r="W75" s="421"/>
      <c r="X75" s="421"/>
      <c r="Y75" s="421"/>
      <c r="Z75" s="807"/>
      <c r="AA75" s="807"/>
      <c r="AB75" s="45" t="str">
        <f t="shared" si="16"/>
        <v>Resolução ANEEL Nº 2.684 de 28 de Abril de 2020</v>
      </c>
      <c r="AC75" s="25"/>
      <c r="AD75" s="25"/>
      <c r="AE75" s="25"/>
      <c r="AF75" s="28">
        <v>69</v>
      </c>
      <c r="AG75" s="29" t="s">
        <v>1209</v>
      </c>
      <c r="AH75" s="28">
        <v>0</v>
      </c>
      <c r="AI75" s="25"/>
      <c r="AJ75" s="25"/>
      <c r="AK75" s="826"/>
      <c r="AL75" s="435">
        <f t="shared" si="28"/>
        <v>4</v>
      </c>
      <c r="AM75" s="56">
        <v>5</v>
      </c>
      <c r="AN75" s="49">
        <v>12</v>
      </c>
      <c r="AO75" s="829"/>
      <c r="AP75" s="44" t="s">
        <v>181</v>
      </c>
      <c r="AQ75" s="717"/>
      <c r="AR75" s="717"/>
      <c r="AS75" s="665"/>
      <c r="AT75" s="665"/>
      <c r="AU75" s="665"/>
      <c r="AV75" s="665"/>
      <c r="AW75" s="424"/>
      <c r="AX75" s="424"/>
    </row>
    <row r="76" spans="2:50" x14ac:dyDescent="0.2">
      <c r="B76" s="293" t="s">
        <v>761</v>
      </c>
      <c r="C76" s="293">
        <v>21</v>
      </c>
      <c r="D76" s="294">
        <v>0.6</v>
      </c>
      <c r="E76" s="32"/>
      <c r="F76" s="26"/>
      <c r="G76" s="26"/>
      <c r="H76" s="26"/>
      <c r="I76" s="26"/>
      <c r="J76" s="26"/>
      <c r="K76" s="25"/>
      <c r="L76" s="25"/>
      <c r="M76" s="25"/>
      <c r="N76" s="25"/>
      <c r="O76" s="25"/>
      <c r="P76" s="25"/>
      <c r="Q76" s="25"/>
      <c r="R76" s="43">
        <v>7</v>
      </c>
      <c r="S76" s="43">
        <v>11</v>
      </c>
      <c r="T76" s="801"/>
      <c r="U76" s="52" t="s">
        <v>151</v>
      </c>
      <c r="V76" s="427">
        <f>AS137</f>
        <v>1000.64</v>
      </c>
      <c r="W76" s="427">
        <f>AU137</f>
        <v>282.56</v>
      </c>
      <c r="X76" s="427">
        <f>AW137</f>
        <v>1331.83</v>
      </c>
      <c r="Y76" s="427">
        <f>AX137</f>
        <v>479.65</v>
      </c>
      <c r="Z76" s="807"/>
      <c r="AA76" s="807"/>
      <c r="AB76" s="45" t="str">
        <f t="shared" si="16"/>
        <v>Resolução ANEEL Nº 2.684 de 28 de Abril de 2020</v>
      </c>
      <c r="AC76" s="25"/>
      <c r="AD76" s="25"/>
      <c r="AE76" s="25"/>
      <c r="AF76" s="28">
        <v>70</v>
      </c>
      <c r="AG76" s="29" t="s">
        <v>1210</v>
      </c>
      <c r="AH76" s="28">
        <v>0</v>
      </c>
      <c r="AI76" s="25"/>
      <c r="AJ76" s="25"/>
      <c r="AK76" s="824">
        <v>2018</v>
      </c>
      <c r="AL76" s="433">
        <v>5</v>
      </c>
      <c r="AM76" s="48">
        <v>2</v>
      </c>
      <c r="AN76" s="49">
        <v>5</v>
      </c>
      <c r="AO76" s="827" t="s">
        <v>153</v>
      </c>
      <c r="AP76" s="44" t="s">
        <v>121</v>
      </c>
      <c r="AQ76" s="717"/>
      <c r="AR76" s="717"/>
      <c r="AS76" s="50"/>
      <c r="AT76" s="50"/>
      <c r="AU76" s="50"/>
      <c r="AV76" s="50"/>
      <c r="AW76" s="424">
        <f t="shared" ref="AW76:AW96" si="29">AS76+AT76</f>
        <v>0</v>
      </c>
      <c r="AX76" s="424">
        <f t="shared" ref="AX76:AX96" si="30">AU76+AV76</f>
        <v>0</v>
      </c>
    </row>
    <row r="77" spans="2:50" x14ac:dyDescent="0.2">
      <c r="B77" s="293" t="s">
        <v>762</v>
      </c>
      <c r="C77" s="293">
        <v>22</v>
      </c>
      <c r="D77" s="294">
        <v>0.7</v>
      </c>
      <c r="E77" s="32"/>
      <c r="F77" s="26"/>
      <c r="G77" s="26"/>
      <c r="H77" s="26"/>
      <c r="I77" s="26"/>
      <c r="J77" s="26"/>
      <c r="K77" s="25"/>
      <c r="L77" s="25"/>
      <c r="M77" s="25"/>
      <c r="N77" s="25"/>
      <c r="O77" s="25"/>
      <c r="P77" s="25"/>
      <c r="Q77" s="25"/>
      <c r="R77" s="43">
        <v>7</v>
      </c>
      <c r="S77" s="43">
        <v>12</v>
      </c>
      <c r="T77" s="802"/>
      <c r="U77" s="52" t="s">
        <v>181</v>
      </c>
      <c r="V77" s="421">
        <f>V76</f>
        <v>1000.64</v>
      </c>
      <c r="W77" s="421">
        <f>W76</f>
        <v>282.56</v>
      </c>
      <c r="X77" s="421">
        <f>X76</f>
        <v>1331.83</v>
      </c>
      <c r="Y77" s="421">
        <f>Y76</f>
        <v>479.65</v>
      </c>
      <c r="Z77" s="808"/>
      <c r="AA77" s="808"/>
      <c r="AB77" s="45" t="str">
        <f t="shared" si="16"/>
        <v>Resolução ANEEL Nº 2.684 de 28 de Abril de 2020</v>
      </c>
      <c r="AC77" s="25"/>
      <c r="AD77" s="25"/>
      <c r="AE77" s="25"/>
      <c r="AF77" s="28">
        <v>71</v>
      </c>
      <c r="AG77" s="29" t="s">
        <v>1211</v>
      </c>
      <c r="AH77" s="28">
        <v>0</v>
      </c>
      <c r="AI77" s="25"/>
      <c r="AJ77" s="25"/>
      <c r="AK77" s="825"/>
      <c r="AL77" s="434">
        <f t="shared" ref="AL77:AM83" si="31">AL76</f>
        <v>5</v>
      </c>
      <c r="AM77" s="51">
        <f t="shared" si="31"/>
        <v>2</v>
      </c>
      <c r="AN77" s="49">
        <v>6</v>
      </c>
      <c r="AO77" s="828"/>
      <c r="AP77" s="44" t="s">
        <v>63</v>
      </c>
      <c r="AQ77" s="717"/>
      <c r="AR77" s="717"/>
      <c r="AS77" s="50"/>
      <c r="AT77" s="50"/>
      <c r="AU77" s="50"/>
      <c r="AV77" s="50"/>
      <c r="AW77" s="424">
        <f t="shared" si="29"/>
        <v>0</v>
      </c>
      <c r="AX77" s="424">
        <f t="shared" si="30"/>
        <v>0</v>
      </c>
    </row>
    <row r="78" spans="2:50" x14ac:dyDescent="0.2">
      <c r="B78" s="293" t="s">
        <v>763</v>
      </c>
      <c r="C78" s="293">
        <v>23</v>
      </c>
      <c r="D78" s="294">
        <v>0.73</v>
      </c>
      <c r="E78" s="32"/>
      <c r="F78" s="26"/>
      <c r="G78" s="26"/>
      <c r="H78" s="26"/>
      <c r="I78" s="26"/>
      <c r="J78" s="26"/>
      <c r="K78" s="25"/>
      <c r="L78" s="25"/>
      <c r="M78" s="25"/>
      <c r="N78" s="25"/>
      <c r="O78" s="25"/>
      <c r="P78" s="25"/>
      <c r="Q78" s="25"/>
      <c r="R78" s="43">
        <v>8</v>
      </c>
      <c r="S78" s="43">
        <v>2</v>
      </c>
      <c r="T78" s="800">
        <v>2021</v>
      </c>
      <c r="U78" s="44" t="s">
        <v>162</v>
      </c>
      <c r="V78" s="422"/>
      <c r="W78" s="422"/>
      <c r="X78" s="422"/>
      <c r="Y78" s="422"/>
      <c r="Z78" s="804">
        <v>43319</v>
      </c>
      <c r="AA78" s="804">
        <v>43683</v>
      </c>
      <c r="AB78" s="45" t="str">
        <f t="shared" si="16"/>
        <v>Resolução ANEEL Nº 2.684 de 28 de Abril de 2020</v>
      </c>
      <c r="AC78" s="25"/>
      <c r="AD78" s="25"/>
      <c r="AE78" s="25"/>
      <c r="AF78" s="28">
        <v>72</v>
      </c>
      <c r="AG78" s="29" t="s">
        <v>1212</v>
      </c>
      <c r="AH78" s="28">
        <v>0</v>
      </c>
      <c r="AI78" s="25"/>
      <c r="AJ78" s="25"/>
      <c r="AK78" s="825"/>
      <c r="AL78" s="434">
        <f t="shared" si="31"/>
        <v>5</v>
      </c>
      <c r="AM78" s="51">
        <f>AM76</f>
        <v>2</v>
      </c>
      <c r="AN78" s="49">
        <v>7</v>
      </c>
      <c r="AO78" s="828"/>
      <c r="AP78" s="44" t="s">
        <v>64</v>
      </c>
      <c r="AQ78" s="717"/>
      <c r="AR78" s="717"/>
      <c r="AS78" s="50"/>
      <c r="AT78" s="50"/>
      <c r="AU78" s="50"/>
      <c r="AV78" s="50"/>
      <c r="AW78" s="424">
        <f t="shared" si="29"/>
        <v>0</v>
      </c>
      <c r="AX78" s="424">
        <f t="shared" si="30"/>
        <v>0</v>
      </c>
    </row>
    <row r="79" spans="2:50" x14ac:dyDescent="0.2">
      <c r="B79" s="293" t="s">
        <v>764</v>
      </c>
      <c r="C79" s="293">
        <v>24</v>
      </c>
      <c r="D79" s="294">
        <v>0.5</v>
      </c>
      <c r="E79" s="32"/>
      <c r="F79" s="26"/>
      <c r="G79" s="26"/>
      <c r="H79" s="26"/>
      <c r="I79" s="26"/>
      <c r="J79" s="26"/>
      <c r="K79" s="25"/>
      <c r="L79" s="25"/>
      <c r="M79" s="25"/>
      <c r="N79" s="25"/>
      <c r="O79" s="25"/>
      <c r="P79" s="25"/>
      <c r="Q79" s="25"/>
      <c r="R79" s="43">
        <v>8</v>
      </c>
      <c r="S79" s="43">
        <v>3</v>
      </c>
      <c r="T79" s="801"/>
      <c r="U79" s="44" t="s">
        <v>123</v>
      </c>
      <c r="V79" s="422"/>
      <c r="W79" s="422"/>
      <c r="X79" s="422"/>
      <c r="Y79" s="422"/>
      <c r="Z79" s="805"/>
      <c r="AA79" s="805"/>
      <c r="AB79" s="45" t="str">
        <f t="shared" si="16"/>
        <v>Resolução ANEEL Nº 2.684 de 28 de Abril de 2020</v>
      </c>
      <c r="AC79" s="25"/>
      <c r="AD79" s="25"/>
      <c r="AE79" s="25"/>
      <c r="AF79" s="28">
        <v>73</v>
      </c>
      <c r="AG79" s="29" t="s">
        <v>1213</v>
      </c>
      <c r="AH79" s="28">
        <v>0</v>
      </c>
      <c r="AI79" s="25"/>
      <c r="AJ79" s="25"/>
      <c r="AK79" s="825"/>
      <c r="AL79" s="434">
        <f t="shared" si="31"/>
        <v>5</v>
      </c>
      <c r="AM79" s="51">
        <f>AM76</f>
        <v>2</v>
      </c>
      <c r="AN79" s="49">
        <v>8</v>
      </c>
      <c r="AO79" s="828"/>
      <c r="AP79" s="44" t="s">
        <v>150</v>
      </c>
      <c r="AQ79" s="717"/>
      <c r="AR79" s="717"/>
      <c r="AS79" s="50"/>
      <c r="AT79" s="50"/>
      <c r="AU79" s="50"/>
      <c r="AV79" s="50"/>
      <c r="AW79" s="424">
        <f t="shared" si="29"/>
        <v>0</v>
      </c>
      <c r="AX79" s="424">
        <f t="shared" si="30"/>
        <v>0</v>
      </c>
    </row>
    <row r="80" spans="2:50" x14ac:dyDescent="0.2">
      <c r="B80" s="293" t="s">
        <v>765</v>
      </c>
      <c r="C80" s="293">
        <v>25</v>
      </c>
      <c r="D80" s="294">
        <v>0.86</v>
      </c>
      <c r="E80" s="32"/>
      <c r="F80" s="26"/>
      <c r="G80" s="26"/>
      <c r="H80" s="26"/>
      <c r="I80" s="26"/>
      <c r="J80" s="26"/>
      <c r="K80" s="25"/>
      <c r="L80" s="25"/>
      <c r="M80" s="25"/>
      <c r="N80" s="25"/>
      <c r="O80" s="25"/>
      <c r="P80" s="25"/>
      <c r="Q80" s="25"/>
      <c r="R80" s="43">
        <v>8</v>
      </c>
      <c r="S80" s="43">
        <v>4</v>
      </c>
      <c r="T80" s="801"/>
      <c r="U80" s="44" t="s">
        <v>122</v>
      </c>
      <c r="V80" s="426"/>
      <c r="W80" s="426"/>
      <c r="X80" s="426"/>
      <c r="Y80" s="426"/>
      <c r="Z80" s="805"/>
      <c r="AA80" s="805"/>
      <c r="AB80" s="45" t="str">
        <f t="shared" si="16"/>
        <v>Resolução ANEEL Nº 2.684 de 28 de Abril de 2020</v>
      </c>
      <c r="AC80" s="25"/>
      <c r="AD80" s="25"/>
      <c r="AE80" s="25"/>
      <c r="AF80" s="28">
        <v>74</v>
      </c>
      <c r="AG80" s="29" t="s">
        <v>1214</v>
      </c>
      <c r="AH80" s="28">
        <v>0</v>
      </c>
      <c r="AI80" s="25"/>
      <c r="AJ80" s="25"/>
      <c r="AK80" s="825"/>
      <c r="AL80" s="434">
        <f t="shared" si="31"/>
        <v>5</v>
      </c>
      <c r="AM80" s="51">
        <f>AM76</f>
        <v>2</v>
      </c>
      <c r="AN80" s="49">
        <v>9</v>
      </c>
      <c r="AO80" s="828"/>
      <c r="AP80" s="44" t="s">
        <v>179</v>
      </c>
      <c r="AQ80" s="717"/>
      <c r="AR80" s="717"/>
      <c r="AS80" s="50"/>
      <c r="AT80" s="50"/>
      <c r="AU80" s="50"/>
      <c r="AV80" s="50"/>
      <c r="AW80" s="424">
        <f t="shared" si="29"/>
        <v>0</v>
      </c>
      <c r="AX80" s="424">
        <f t="shared" si="30"/>
        <v>0</v>
      </c>
    </row>
    <row r="81" spans="2:50" x14ac:dyDescent="0.2">
      <c r="B81" s="293" t="s">
        <v>766</v>
      </c>
      <c r="C81" s="293">
        <v>26</v>
      </c>
      <c r="D81" s="294">
        <v>0.65</v>
      </c>
      <c r="E81" s="32"/>
      <c r="F81" s="26"/>
      <c r="G81" s="26"/>
      <c r="H81" s="26"/>
      <c r="I81" s="26"/>
      <c r="J81" s="26"/>
      <c r="K81" s="25"/>
      <c r="L81" s="25"/>
      <c r="M81" s="25"/>
      <c r="N81" s="25"/>
      <c r="O81" s="25"/>
      <c r="P81" s="25"/>
      <c r="Q81" s="25"/>
      <c r="R81" s="43">
        <v>8</v>
      </c>
      <c r="S81" s="43">
        <v>5</v>
      </c>
      <c r="T81" s="801"/>
      <c r="U81" s="44" t="s">
        <v>121</v>
      </c>
      <c r="V81" s="422"/>
      <c r="W81" s="422"/>
      <c r="X81" s="422"/>
      <c r="Y81" s="422"/>
      <c r="Z81" s="805"/>
      <c r="AA81" s="805"/>
      <c r="AB81" s="45" t="str">
        <f t="shared" si="16"/>
        <v>Resolução ANEEL Nº 2.684 de 28 de Abril de 2020</v>
      </c>
      <c r="AC81" s="25"/>
      <c r="AD81" s="25"/>
      <c r="AE81" s="25"/>
      <c r="AF81" s="28">
        <v>75</v>
      </c>
      <c r="AG81" s="29" t="s">
        <v>1215</v>
      </c>
      <c r="AH81" s="28">
        <v>0</v>
      </c>
      <c r="AI81" s="25"/>
      <c r="AJ81" s="25"/>
      <c r="AK81" s="825"/>
      <c r="AL81" s="434">
        <f t="shared" si="31"/>
        <v>5</v>
      </c>
      <c r="AM81" s="51">
        <f>AM77</f>
        <v>2</v>
      </c>
      <c r="AN81" s="53">
        <v>10</v>
      </c>
      <c r="AO81" s="828"/>
      <c r="AP81" s="44" t="s">
        <v>180</v>
      </c>
      <c r="AQ81" s="717"/>
      <c r="AR81" s="717"/>
      <c r="AS81" s="50"/>
      <c r="AT81" s="50"/>
      <c r="AU81" s="50"/>
      <c r="AV81" s="50"/>
      <c r="AW81" s="424">
        <f t="shared" si="29"/>
        <v>0</v>
      </c>
      <c r="AX81" s="424">
        <f t="shared" si="30"/>
        <v>0</v>
      </c>
    </row>
    <row r="82" spans="2:50" x14ac:dyDescent="0.2">
      <c r="B82" s="295" t="s">
        <v>767</v>
      </c>
      <c r="C82" s="295"/>
      <c r="D82" s="296"/>
      <c r="E82" s="32"/>
      <c r="F82" s="26"/>
      <c r="G82" s="26"/>
      <c r="H82" s="26"/>
      <c r="I82" s="26"/>
      <c r="J82" s="26"/>
      <c r="K82" s="25"/>
      <c r="L82" s="25"/>
      <c r="M82" s="25"/>
      <c r="N82" s="25"/>
      <c r="O82" s="25"/>
      <c r="P82" s="25"/>
      <c r="Q82" s="25"/>
      <c r="R82" s="43">
        <v>8</v>
      </c>
      <c r="S82" s="43">
        <v>6</v>
      </c>
      <c r="T82" s="801"/>
      <c r="U82" s="44" t="s">
        <v>63</v>
      </c>
      <c r="V82" s="426">
        <f>AQ151</f>
        <v>61.1</v>
      </c>
      <c r="W82" s="426">
        <f>AR151</f>
        <v>22.19</v>
      </c>
      <c r="X82" s="426">
        <f>AW151</f>
        <v>402.51</v>
      </c>
      <c r="Y82" s="426">
        <f>AX151</f>
        <v>268.40999999999997</v>
      </c>
      <c r="Z82" s="805"/>
      <c r="AA82" s="805"/>
      <c r="AB82" s="45" t="str">
        <f t="shared" si="16"/>
        <v>Resolução ANEEL Nº 2.684 de 28 de Abril de 2020</v>
      </c>
      <c r="AC82" s="25"/>
      <c r="AD82" s="25"/>
      <c r="AE82" s="25"/>
      <c r="AF82" s="28">
        <v>76</v>
      </c>
      <c r="AG82" s="29" t="s">
        <v>1216</v>
      </c>
      <c r="AH82" s="28">
        <v>0</v>
      </c>
      <c r="AI82" s="25"/>
      <c r="AJ82" s="25"/>
      <c r="AK82" s="825"/>
      <c r="AL82" s="434">
        <f t="shared" si="31"/>
        <v>5</v>
      </c>
      <c r="AM82" s="51">
        <f>AM78</f>
        <v>2</v>
      </c>
      <c r="AN82" s="53">
        <v>11</v>
      </c>
      <c r="AO82" s="828"/>
      <c r="AP82" s="44" t="s">
        <v>151</v>
      </c>
      <c r="AQ82" s="717"/>
      <c r="AR82" s="717"/>
      <c r="AS82" s="50"/>
      <c r="AT82" s="50"/>
      <c r="AU82" s="50"/>
      <c r="AV82" s="50"/>
      <c r="AW82" s="424">
        <f t="shared" si="29"/>
        <v>0</v>
      </c>
      <c r="AX82" s="424">
        <f t="shared" si="30"/>
        <v>0</v>
      </c>
    </row>
    <row r="83" spans="2:50" x14ac:dyDescent="0.2">
      <c r="B83" s="295" t="s">
        <v>768</v>
      </c>
      <c r="C83" s="295"/>
      <c r="D83" s="296"/>
      <c r="E83" s="32"/>
      <c r="F83" s="26"/>
      <c r="G83" s="26"/>
      <c r="H83" s="26"/>
      <c r="I83" s="26"/>
      <c r="J83" s="26"/>
      <c r="K83" s="25"/>
      <c r="L83" s="25"/>
      <c r="M83" s="25"/>
      <c r="N83" s="25"/>
      <c r="O83" s="25"/>
      <c r="P83" s="25"/>
      <c r="Q83" s="25"/>
      <c r="R83" s="43">
        <v>8</v>
      </c>
      <c r="S83" s="43">
        <v>7</v>
      </c>
      <c r="T83" s="801"/>
      <c r="U83" s="52" t="s">
        <v>64</v>
      </c>
      <c r="V83" s="427">
        <f>V72</f>
        <v>1000.64</v>
      </c>
      <c r="W83" s="427">
        <f>W72</f>
        <v>282.56</v>
      </c>
      <c r="X83" s="427">
        <f>X72</f>
        <v>1331.83</v>
      </c>
      <c r="Y83" s="427">
        <f>Y72</f>
        <v>479.65</v>
      </c>
      <c r="Z83" s="805"/>
      <c r="AA83" s="805"/>
      <c r="AB83" s="45" t="str">
        <f t="shared" si="16"/>
        <v>Resolução ANEEL Nº 2.684 de 28 de Abril de 2020</v>
      </c>
      <c r="AC83" s="25"/>
      <c r="AD83" s="25"/>
      <c r="AE83" s="25"/>
      <c r="AF83" s="28">
        <v>77</v>
      </c>
      <c r="AG83" s="29" t="s">
        <v>1217</v>
      </c>
      <c r="AH83" s="28">
        <v>0</v>
      </c>
      <c r="AI83" s="25"/>
      <c r="AJ83" s="25"/>
      <c r="AK83" s="825"/>
      <c r="AL83" s="434">
        <f t="shared" si="31"/>
        <v>5</v>
      </c>
      <c r="AM83" s="51">
        <f>AM79</f>
        <v>2</v>
      </c>
      <c r="AN83" s="53">
        <v>12</v>
      </c>
      <c r="AO83" s="829"/>
      <c r="AP83" s="44" t="s">
        <v>181</v>
      </c>
      <c r="AQ83" s="717"/>
      <c r="AR83" s="717"/>
      <c r="AS83" s="50"/>
      <c r="AT83" s="50"/>
      <c r="AU83" s="50"/>
      <c r="AV83" s="50"/>
      <c r="AW83" s="424">
        <f t="shared" si="29"/>
        <v>0</v>
      </c>
      <c r="AX83" s="424">
        <f t="shared" si="30"/>
        <v>0</v>
      </c>
    </row>
    <row r="84" spans="2:50" x14ac:dyDescent="0.2">
      <c r="B84" s="295" t="s">
        <v>769</v>
      </c>
      <c r="C84" s="295"/>
      <c r="D84" s="296"/>
      <c r="E84" s="32"/>
      <c r="F84" s="26"/>
      <c r="G84" s="26"/>
      <c r="H84" s="26"/>
      <c r="I84" s="26"/>
      <c r="J84" s="26"/>
      <c r="K84" s="25"/>
      <c r="L84" s="25"/>
      <c r="M84" s="25"/>
      <c r="N84" s="25"/>
      <c r="O84" s="25"/>
      <c r="P84" s="25"/>
      <c r="Q84" s="25"/>
      <c r="R84" s="43">
        <v>8</v>
      </c>
      <c r="S84" s="43">
        <v>8</v>
      </c>
      <c r="T84" s="801"/>
      <c r="U84" s="52" t="s">
        <v>150</v>
      </c>
      <c r="V84" s="421"/>
      <c r="W84" s="421"/>
      <c r="X84" s="421"/>
      <c r="Y84" s="421"/>
      <c r="Z84" s="805"/>
      <c r="AA84" s="805"/>
      <c r="AB84" s="45" t="str">
        <f t="shared" si="16"/>
        <v>Resolução ANEEL Nº 2.684 de 28 de Abril de 2020</v>
      </c>
      <c r="AC84" s="25"/>
      <c r="AD84" s="25"/>
      <c r="AE84" s="25"/>
      <c r="AF84" s="28">
        <v>78</v>
      </c>
      <c r="AG84" s="29" t="s">
        <v>1218</v>
      </c>
      <c r="AH84" s="28">
        <v>0</v>
      </c>
      <c r="AI84" s="25"/>
      <c r="AJ84" s="25"/>
      <c r="AK84" s="825"/>
      <c r="AL84" s="434">
        <f>AL80</f>
        <v>5</v>
      </c>
      <c r="AM84" s="48">
        <v>3</v>
      </c>
      <c r="AN84" s="53">
        <v>2</v>
      </c>
      <c r="AO84" s="827" t="s">
        <v>167</v>
      </c>
      <c r="AP84" s="44" t="s">
        <v>162</v>
      </c>
      <c r="AQ84" s="719"/>
      <c r="AR84" s="719"/>
      <c r="AS84" s="665"/>
      <c r="AT84" s="665"/>
      <c r="AU84" s="665"/>
      <c r="AV84" s="665"/>
      <c r="AW84" s="424">
        <f t="shared" si="29"/>
        <v>0</v>
      </c>
      <c r="AX84" s="424">
        <f t="shared" si="30"/>
        <v>0</v>
      </c>
    </row>
    <row r="85" spans="2:50" x14ac:dyDescent="0.2">
      <c r="B85" s="26"/>
      <c r="C85" s="26"/>
      <c r="D85" s="26"/>
      <c r="E85" s="32"/>
      <c r="F85" s="26"/>
      <c r="G85" s="26"/>
      <c r="H85" s="26"/>
      <c r="I85" s="26"/>
      <c r="J85" s="26"/>
      <c r="K85" s="25"/>
      <c r="L85" s="25"/>
      <c r="M85" s="25"/>
      <c r="N85" s="25"/>
      <c r="O85" s="25"/>
      <c r="P85" s="25"/>
      <c r="Q85" s="25"/>
      <c r="R85" s="43">
        <v>8</v>
      </c>
      <c r="S85" s="43">
        <v>9</v>
      </c>
      <c r="T85" s="801"/>
      <c r="U85" s="52" t="s">
        <v>179</v>
      </c>
      <c r="V85" s="421"/>
      <c r="W85" s="421"/>
      <c r="X85" s="421"/>
      <c r="Y85" s="421"/>
      <c r="Z85" s="805"/>
      <c r="AA85" s="805"/>
      <c r="AB85" s="45" t="str">
        <f t="shared" si="16"/>
        <v>Resolução ANEEL Nº 2.684 de 28 de Abril de 2020</v>
      </c>
      <c r="AC85" s="25"/>
      <c r="AD85" s="25"/>
      <c r="AE85" s="25"/>
      <c r="AF85" s="28">
        <v>79</v>
      </c>
      <c r="AG85" s="29" t="s">
        <v>1219</v>
      </c>
      <c r="AH85" s="28">
        <v>0</v>
      </c>
      <c r="AI85" s="25"/>
      <c r="AJ85" s="25"/>
      <c r="AK85" s="825"/>
      <c r="AL85" s="434">
        <f>AL80</f>
        <v>5</v>
      </c>
      <c r="AM85" s="51">
        <f>AM84</f>
        <v>3</v>
      </c>
      <c r="AN85" s="53">
        <v>3</v>
      </c>
      <c r="AO85" s="828"/>
      <c r="AP85" s="44" t="s">
        <v>123</v>
      </c>
      <c r="AQ85" s="718"/>
      <c r="AR85" s="718"/>
      <c r="AS85" s="654"/>
      <c r="AT85" s="654"/>
      <c r="AU85" s="654"/>
      <c r="AV85" s="654"/>
      <c r="AW85" s="424">
        <f t="shared" si="29"/>
        <v>0</v>
      </c>
      <c r="AX85" s="424">
        <f t="shared" si="30"/>
        <v>0</v>
      </c>
    </row>
    <row r="86" spans="2:50" x14ac:dyDescent="0.2">
      <c r="B86" s="26">
        <f>SolarBenef!M14</f>
        <v>24</v>
      </c>
      <c r="C86" s="26">
        <f>VLOOKUP(B86,C55:D81,2,FALSE)</f>
        <v>0.5</v>
      </c>
      <c r="D86" s="26"/>
      <c r="E86" s="32"/>
      <c r="F86" s="26"/>
      <c r="G86" s="26"/>
      <c r="H86" s="26"/>
      <c r="I86" s="26"/>
      <c r="J86" s="26"/>
      <c r="K86" s="25"/>
      <c r="L86" s="25"/>
      <c r="M86" s="25"/>
      <c r="N86" s="25"/>
      <c r="O86" s="25"/>
      <c r="P86" s="25"/>
      <c r="Q86" s="25"/>
      <c r="R86" s="43">
        <v>8</v>
      </c>
      <c r="S86" s="43">
        <v>10</v>
      </c>
      <c r="T86" s="801"/>
      <c r="U86" s="52" t="s">
        <v>180</v>
      </c>
      <c r="V86" s="421"/>
      <c r="W86" s="421"/>
      <c r="X86" s="421"/>
      <c r="Y86" s="421"/>
      <c r="Z86" s="805"/>
      <c r="AA86" s="805"/>
      <c r="AB86" s="45" t="str">
        <f t="shared" si="16"/>
        <v>Resolução ANEEL Nº 2.684 de 28 de Abril de 2020</v>
      </c>
      <c r="AC86" s="25"/>
      <c r="AD86" s="25"/>
      <c r="AE86" s="25"/>
      <c r="AF86" s="28">
        <v>80</v>
      </c>
      <c r="AG86" s="29" t="s">
        <v>1220</v>
      </c>
      <c r="AH86" s="28">
        <v>0</v>
      </c>
      <c r="AI86" s="25"/>
      <c r="AJ86" s="25"/>
      <c r="AK86" s="825"/>
      <c r="AL86" s="434">
        <f t="shared" ref="AL86:AM96" si="32">AL85</f>
        <v>5</v>
      </c>
      <c r="AM86" s="51">
        <f>AM84</f>
        <v>3</v>
      </c>
      <c r="AN86" s="53">
        <v>4</v>
      </c>
      <c r="AO86" s="828"/>
      <c r="AP86" s="44" t="s">
        <v>122</v>
      </c>
      <c r="AQ86" s="719"/>
      <c r="AR86" s="719"/>
      <c r="AS86" s="665"/>
      <c r="AT86" s="665"/>
      <c r="AU86" s="665"/>
      <c r="AV86" s="665"/>
      <c r="AW86" s="424">
        <f t="shared" si="29"/>
        <v>0</v>
      </c>
      <c r="AX86" s="424">
        <f t="shared" si="30"/>
        <v>0</v>
      </c>
    </row>
    <row r="87" spans="2:50" x14ac:dyDescent="0.2">
      <c r="B87" s="26"/>
      <c r="C87" s="26"/>
      <c r="D87" s="26"/>
      <c r="E87" s="32"/>
      <c r="F87" s="26"/>
      <c r="G87" s="26"/>
      <c r="H87" s="26"/>
      <c r="I87" s="26"/>
      <c r="J87" s="26"/>
      <c r="K87" s="25"/>
      <c r="L87" s="25"/>
      <c r="M87" s="25"/>
      <c r="N87" s="25"/>
      <c r="O87" s="25"/>
      <c r="P87" s="25"/>
      <c r="Q87" s="25"/>
      <c r="R87" s="43">
        <v>8</v>
      </c>
      <c r="S87" s="43">
        <v>11</v>
      </c>
      <c r="T87" s="801"/>
      <c r="U87" s="52" t="s">
        <v>151</v>
      </c>
      <c r="V87" s="427">
        <f>AS158</f>
        <v>1000.64</v>
      </c>
      <c r="W87" s="427">
        <f>AU158</f>
        <v>282.56</v>
      </c>
      <c r="X87" s="427">
        <f>AW158</f>
        <v>1331.83</v>
      </c>
      <c r="Y87" s="427">
        <f>AX158</f>
        <v>479.65</v>
      </c>
      <c r="Z87" s="805"/>
      <c r="AA87" s="805"/>
      <c r="AB87" s="45" t="str">
        <f t="shared" si="16"/>
        <v>Resolução ANEEL Nº 2.684 de 28 de Abril de 2020</v>
      </c>
      <c r="AC87" s="25"/>
      <c r="AD87" s="25"/>
      <c r="AE87" s="25"/>
      <c r="AF87" s="28">
        <v>81</v>
      </c>
      <c r="AG87" s="29" t="s">
        <v>1221</v>
      </c>
      <c r="AH87" s="28">
        <v>0</v>
      </c>
      <c r="AI87" s="25"/>
      <c r="AJ87" s="25"/>
      <c r="AK87" s="825"/>
      <c r="AL87" s="434">
        <f t="shared" si="32"/>
        <v>5</v>
      </c>
      <c r="AM87" s="51">
        <f t="shared" si="32"/>
        <v>3</v>
      </c>
      <c r="AN87" s="53">
        <v>5</v>
      </c>
      <c r="AO87" s="828"/>
      <c r="AP87" s="44" t="s">
        <v>121</v>
      </c>
      <c r="AQ87" s="718">
        <v>0</v>
      </c>
      <c r="AR87" s="718">
        <v>0</v>
      </c>
      <c r="AS87" s="654">
        <v>0</v>
      </c>
      <c r="AT87" s="654">
        <v>0</v>
      </c>
      <c r="AU87" s="654">
        <v>0</v>
      </c>
      <c r="AV87" s="654">
        <v>0</v>
      </c>
      <c r="AW87" s="424">
        <f t="shared" si="29"/>
        <v>0</v>
      </c>
      <c r="AX87" s="424">
        <f t="shared" si="30"/>
        <v>0</v>
      </c>
    </row>
    <row r="88" spans="2:50" ht="13.5" thickBot="1" x14ac:dyDescent="0.25">
      <c r="B88" s="26"/>
      <c r="C88" s="26"/>
      <c r="D88" s="26"/>
      <c r="E88" s="32"/>
      <c r="F88" s="26"/>
      <c r="G88" s="26"/>
      <c r="H88" s="26"/>
      <c r="I88" s="26"/>
      <c r="J88" s="26"/>
      <c r="K88" s="25"/>
      <c r="L88" s="25"/>
      <c r="M88" s="25"/>
      <c r="N88" s="25"/>
      <c r="O88" s="25"/>
      <c r="P88" s="25"/>
      <c r="Q88" s="25"/>
      <c r="R88" s="43">
        <v>8</v>
      </c>
      <c r="S88" s="43">
        <v>12</v>
      </c>
      <c r="T88" s="801"/>
      <c r="U88" s="701" t="s">
        <v>181</v>
      </c>
      <c r="V88" s="702">
        <f>V87</f>
        <v>1000.64</v>
      </c>
      <c r="W88" s="702">
        <f>W87</f>
        <v>282.56</v>
      </c>
      <c r="X88" s="702">
        <f>X87</f>
        <v>1331.83</v>
      </c>
      <c r="Y88" s="702">
        <f>Y87</f>
        <v>479.65</v>
      </c>
      <c r="Z88" s="797"/>
      <c r="AA88" s="797"/>
      <c r="AB88" s="45" t="str">
        <f t="shared" si="16"/>
        <v>Resolução ANEEL Nº 2.684 de 28 de Abril de 2020</v>
      </c>
      <c r="AC88" s="25"/>
      <c r="AD88" s="25"/>
      <c r="AE88" s="25"/>
      <c r="AF88" s="28">
        <v>82</v>
      </c>
      <c r="AG88" s="29" t="s">
        <v>1222</v>
      </c>
      <c r="AH88" s="28">
        <v>0</v>
      </c>
      <c r="AI88" s="25"/>
      <c r="AJ88" s="25"/>
      <c r="AK88" s="825"/>
      <c r="AL88" s="434">
        <f t="shared" si="32"/>
        <v>5</v>
      </c>
      <c r="AM88" s="56">
        <f t="shared" si="32"/>
        <v>3</v>
      </c>
      <c r="AN88" s="53">
        <v>6</v>
      </c>
      <c r="AO88" s="829"/>
      <c r="AP88" s="44" t="s">
        <v>63</v>
      </c>
      <c r="AQ88" s="719">
        <v>68.16</v>
      </c>
      <c r="AR88" s="719">
        <v>22.83</v>
      </c>
      <c r="AS88" s="666">
        <v>52.53</v>
      </c>
      <c r="AT88" s="665">
        <v>431.6</v>
      </c>
      <c r="AU88" s="666">
        <v>52.53</v>
      </c>
      <c r="AV88" s="665">
        <v>267.10000000000002</v>
      </c>
      <c r="AW88" s="424">
        <f t="shared" si="29"/>
        <v>484.13</v>
      </c>
      <c r="AX88" s="424">
        <f t="shared" si="30"/>
        <v>319.63</v>
      </c>
    </row>
    <row r="89" spans="2:50" x14ac:dyDescent="0.2">
      <c r="B89" s="26"/>
      <c r="C89" s="26"/>
      <c r="D89" s="26"/>
      <c r="E89" s="32"/>
      <c r="F89" s="26"/>
      <c r="G89" s="26"/>
      <c r="H89" s="26"/>
      <c r="I89" s="26"/>
      <c r="J89" s="26"/>
      <c r="K89" s="25"/>
      <c r="L89" s="25"/>
      <c r="M89" s="25"/>
      <c r="N89" s="25"/>
      <c r="O89" s="25"/>
      <c r="P89" s="25"/>
      <c r="Q89" s="25"/>
      <c r="R89" s="43">
        <v>9</v>
      </c>
      <c r="S89" s="43">
        <v>2</v>
      </c>
      <c r="T89" s="814">
        <v>2022</v>
      </c>
      <c r="U89" s="678" t="s">
        <v>162</v>
      </c>
      <c r="V89" s="704"/>
      <c r="W89" s="704"/>
      <c r="X89" s="704"/>
      <c r="Y89" s="705"/>
      <c r="Z89" s="818">
        <v>44684</v>
      </c>
      <c r="AA89" s="804">
        <v>45048</v>
      </c>
      <c r="AB89" s="45" t="s">
        <v>1140</v>
      </c>
      <c r="AC89" s="25"/>
      <c r="AD89" s="25"/>
      <c r="AE89" s="25"/>
      <c r="AF89" s="28">
        <v>83</v>
      </c>
      <c r="AG89" s="29" t="s">
        <v>1223</v>
      </c>
      <c r="AH89" s="28">
        <v>0</v>
      </c>
      <c r="AI89" s="25"/>
      <c r="AJ89" s="25"/>
      <c r="AK89" s="825"/>
      <c r="AL89" s="434">
        <f t="shared" si="32"/>
        <v>5</v>
      </c>
      <c r="AM89" s="51">
        <v>4</v>
      </c>
      <c r="AN89" s="49">
        <v>5</v>
      </c>
      <c r="AO89" s="827" t="s">
        <v>168</v>
      </c>
      <c r="AP89" s="44" t="s">
        <v>121</v>
      </c>
      <c r="AQ89" s="718"/>
      <c r="AR89" s="718"/>
      <c r="AS89" s="654"/>
      <c r="AT89" s="654"/>
      <c r="AU89" s="654"/>
      <c r="AV89" s="654"/>
      <c r="AW89" s="424">
        <f t="shared" si="29"/>
        <v>0</v>
      </c>
      <c r="AX89" s="424">
        <f t="shared" si="30"/>
        <v>0</v>
      </c>
    </row>
    <row r="90" spans="2:50" x14ac:dyDescent="0.2">
      <c r="B90" s="26"/>
      <c r="C90" s="26"/>
      <c r="D90" s="26"/>
      <c r="E90" s="32"/>
      <c r="F90" s="26"/>
      <c r="G90" s="26"/>
      <c r="H90" s="26"/>
      <c r="I90" s="26"/>
      <c r="J90" s="26"/>
      <c r="K90" s="25"/>
      <c r="L90" s="25"/>
      <c r="M90" s="25"/>
      <c r="N90" s="25"/>
      <c r="O90" s="25"/>
      <c r="P90" s="25"/>
      <c r="Q90" s="25"/>
      <c r="R90" s="43">
        <v>9</v>
      </c>
      <c r="S90" s="43">
        <v>3</v>
      </c>
      <c r="T90" s="815"/>
      <c r="U90" s="44" t="s">
        <v>123</v>
      </c>
      <c r="V90" s="422"/>
      <c r="W90" s="422"/>
      <c r="X90" s="422"/>
      <c r="Y90" s="706"/>
      <c r="Z90" s="819"/>
      <c r="AA90" s="807"/>
      <c r="AB90" s="45" t="str">
        <f>AB89</f>
        <v>Resolução ANEEL Nº 3.033 de 26 de Abril de 2022</v>
      </c>
      <c r="AC90" s="25"/>
      <c r="AD90" s="25"/>
      <c r="AE90" s="25"/>
      <c r="AF90" s="28">
        <v>84</v>
      </c>
      <c r="AG90" s="29" t="s">
        <v>1224</v>
      </c>
      <c r="AH90" s="28">
        <v>0</v>
      </c>
      <c r="AI90" s="25"/>
      <c r="AJ90" s="25"/>
      <c r="AK90" s="825"/>
      <c r="AL90" s="434">
        <f t="shared" si="32"/>
        <v>5</v>
      </c>
      <c r="AM90" s="56">
        <v>4</v>
      </c>
      <c r="AN90" s="49">
        <v>6</v>
      </c>
      <c r="AO90" s="829"/>
      <c r="AP90" s="44" t="s">
        <v>63</v>
      </c>
      <c r="AQ90" s="718"/>
      <c r="AR90" s="718"/>
      <c r="AS90" s="654"/>
      <c r="AT90" s="654"/>
      <c r="AU90" s="654"/>
      <c r="AV90" s="654"/>
      <c r="AW90" s="424">
        <f t="shared" si="29"/>
        <v>0</v>
      </c>
      <c r="AX90" s="424">
        <f t="shared" si="30"/>
        <v>0</v>
      </c>
    </row>
    <row r="91" spans="2:50" x14ac:dyDescent="0.2">
      <c r="B91" s="26"/>
      <c r="C91" s="26"/>
      <c r="D91" s="26"/>
      <c r="E91" s="32"/>
      <c r="F91" s="26"/>
      <c r="G91" s="26"/>
      <c r="H91" s="26"/>
      <c r="I91" s="26"/>
      <c r="J91" s="26"/>
      <c r="K91" s="25"/>
      <c r="L91" s="25"/>
      <c r="M91" s="25"/>
      <c r="N91" s="25"/>
      <c r="O91" s="25"/>
      <c r="P91" s="25"/>
      <c r="Q91" s="25"/>
      <c r="R91" s="43">
        <v>9</v>
      </c>
      <c r="S91" s="43">
        <v>4</v>
      </c>
      <c r="T91" s="815"/>
      <c r="U91" s="698" t="s">
        <v>122</v>
      </c>
      <c r="V91" s="700">
        <f>AQ170</f>
        <v>30.34</v>
      </c>
      <c r="W91" s="700">
        <f>AR170</f>
        <v>16.34</v>
      </c>
      <c r="X91" s="700">
        <f>AW170</f>
        <v>500.14</v>
      </c>
      <c r="Y91" s="707">
        <f>AX170</f>
        <v>347.38</v>
      </c>
      <c r="Z91" s="819"/>
      <c r="AA91" s="807"/>
      <c r="AB91" s="45" t="str">
        <f>AB90</f>
        <v>Resolução ANEEL Nº 3.033 de 26 de Abril de 2022</v>
      </c>
      <c r="AC91" s="25"/>
      <c r="AD91" s="25"/>
      <c r="AE91" s="25"/>
      <c r="AF91" s="28">
        <v>85</v>
      </c>
      <c r="AG91" s="29" t="s">
        <v>1225</v>
      </c>
      <c r="AH91" s="28">
        <v>0</v>
      </c>
      <c r="AI91" s="25"/>
      <c r="AJ91" s="25"/>
      <c r="AK91" s="825"/>
      <c r="AL91" s="434">
        <f t="shared" si="32"/>
        <v>5</v>
      </c>
      <c r="AM91" s="51">
        <v>5</v>
      </c>
      <c r="AN91" s="49">
        <v>7</v>
      </c>
      <c r="AO91" s="827" t="s">
        <v>166</v>
      </c>
      <c r="AP91" s="44" t="s">
        <v>64</v>
      </c>
      <c r="AQ91" s="717">
        <v>0</v>
      </c>
      <c r="AR91" s="717">
        <v>0</v>
      </c>
      <c r="AS91" s="665">
        <v>971.1</v>
      </c>
      <c r="AT91" s="665">
        <v>431.6</v>
      </c>
      <c r="AU91" s="665">
        <v>261.83999999999997</v>
      </c>
      <c r="AV91" s="665">
        <v>267.10000000000002</v>
      </c>
      <c r="AW91" s="424">
        <f t="shared" si="29"/>
        <v>1402.7</v>
      </c>
      <c r="AX91" s="424">
        <f t="shared" si="30"/>
        <v>528.94000000000005</v>
      </c>
    </row>
    <row r="92" spans="2:50" x14ac:dyDescent="0.2">
      <c r="B92" s="26"/>
      <c r="C92" s="26"/>
      <c r="D92" s="26"/>
      <c r="E92" s="32"/>
      <c r="F92" s="26"/>
      <c r="G92" s="26"/>
      <c r="H92" s="26"/>
      <c r="I92" s="26"/>
      <c r="J92" s="26"/>
      <c r="K92" s="25"/>
      <c r="L92" s="25"/>
      <c r="M92" s="25"/>
      <c r="N92" s="25"/>
      <c r="O92" s="25"/>
      <c r="P92" s="25"/>
      <c r="Q92" s="25"/>
      <c r="R92" s="43">
        <v>9</v>
      </c>
      <c r="S92" s="43">
        <v>5</v>
      </c>
      <c r="T92" s="815"/>
      <c r="U92" s="44" t="s">
        <v>121</v>
      </c>
      <c r="V92" s="422"/>
      <c r="W92" s="422"/>
      <c r="X92" s="422"/>
      <c r="Y92" s="706"/>
      <c r="Z92" s="819"/>
      <c r="AA92" s="807"/>
      <c r="AB92" s="45" t="str">
        <f t="shared" si="16"/>
        <v>Resolução ANEEL Nº 3.033 de 26 de Abril de 2022</v>
      </c>
      <c r="AC92" s="25"/>
      <c r="AD92" s="25"/>
      <c r="AE92" s="25"/>
      <c r="AF92" s="28">
        <v>86</v>
      </c>
      <c r="AG92" s="29" t="s">
        <v>1226</v>
      </c>
      <c r="AH92" s="28">
        <v>0</v>
      </c>
      <c r="AI92" s="25"/>
      <c r="AJ92" s="25"/>
      <c r="AK92" s="825"/>
      <c r="AL92" s="434">
        <f t="shared" si="32"/>
        <v>5</v>
      </c>
      <c r="AM92" s="51">
        <v>5</v>
      </c>
      <c r="AN92" s="49">
        <v>8</v>
      </c>
      <c r="AO92" s="828"/>
      <c r="AP92" s="44" t="s">
        <v>150</v>
      </c>
      <c r="AQ92" s="717">
        <v>0</v>
      </c>
      <c r="AR92" s="717">
        <v>0</v>
      </c>
      <c r="AS92" s="654"/>
      <c r="AT92" s="654"/>
      <c r="AU92" s="654"/>
      <c r="AV92" s="654"/>
      <c r="AW92" s="424">
        <f t="shared" si="29"/>
        <v>0</v>
      </c>
      <c r="AX92" s="424">
        <f t="shared" si="30"/>
        <v>0</v>
      </c>
    </row>
    <row r="93" spans="2:50" x14ac:dyDescent="0.2">
      <c r="B93" s="26"/>
      <c r="C93" s="26"/>
      <c r="D93" s="26"/>
      <c r="E93" s="32"/>
      <c r="F93" s="26"/>
      <c r="G93" s="26"/>
      <c r="H93" s="26"/>
      <c r="I93" s="26"/>
      <c r="J93" s="26"/>
      <c r="K93" s="25"/>
      <c r="L93" s="25"/>
      <c r="M93" s="25"/>
      <c r="N93" s="25"/>
      <c r="O93" s="25"/>
      <c r="P93" s="25"/>
      <c r="Q93" s="25"/>
      <c r="R93" s="43">
        <v>9</v>
      </c>
      <c r="S93" s="43">
        <v>6</v>
      </c>
      <c r="T93" s="815"/>
      <c r="U93" s="698" t="s">
        <v>63</v>
      </c>
      <c r="V93" s="700">
        <f>AQ172</f>
        <v>69.260000000000005</v>
      </c>
      <c r="W93" s="700">
        <f>AR172</f>
        <v>24.67</v>
      </c>
      <c r="X93" s="700">
        <f>AW172</f>
        <v>541.49</v>
      </c>
      <c r="Y93" s="707">
        <f>AX172</f>
        <v>388.73</v>
      </c>
      <c r="Z93" s="819"/>
      <c r="AA93" s="807"/>
      <c r="AB93" s="45" t="str">
        <f t="shared" si="16"/>
        <v>Resolução ANEEL Nº 3.033 de 26 de Abril de 2022</v>
      </c>
      <c r="AC93" s="25"/>
      <c r="AD93" s="25"/>
      <c r="AE93" s="25"/>
      <c r="AF93" s="28">
        <v>87</v>
      </c>
      <c r="AG93" s="29" t="s">
        <v>1227</v>
      </c>
      <c r="AH93" s="28">
        <v>0</v>
      </c>
      <c r="AI93" s="25"/>
      <c r="AJ93" s="25"/>
      <c r="AK93" s="825"/>
      <c r="AL93" s="434">
        <f t="shared" si="32"/>
        <v>5</v>
      </c>
      <c r="AM93" s="51">
        <v>5</v>
      </c>
      <c r="AN93" s="49">
        <v>9</v>
      </c>
      <c r="AO93" s="828"/>
      <c r="AP93" s="44" t="s">
        <v>179</v>
      </c>
      <c r="AQ93" s="717">
        <v>0</v>
      </c>
      <c r="AR93" s="718">
        <v>0</v>
      </c>
      <c r="AS93" s="654"/>
      <c r="AT93" s="654"/>
      <c r="AU93" s="654"/>
      <c r="AV93" s="654"/>
      <c r="AW93" s="424">
        <f t="shared" si="29"/>
        <v>0</v>
      </c>
      <c r="AX93" s="424">
        <f t="shared" si="30"/>
        <v>0</v>
      </c>
    </row>
    <row r="94" spans="2:50" x14ac:dyDescent="0.2">
      <c r="B94" s="26"/>
      <c r="C94" s="26"/>
      <c r="D94" s="26"/>
      <c r="E94" s="32"/>
      <c r="F94" s="26"/>
      <c r="G94" s="26"/>
      <c r="H94" s="26"/>
      <c r="I94" s="26"/>
      <c r="J94" s="26"/>
      <c r="K94" s="25"/>
      <c r="L94" s="25"/>
      <c r="M94" s="25"/>
      <c r="N94" s="25"/>
      <c r="O94" s="25"/>
      <c r="P94" s="25"/>
      <c r="Q94" s="25"/>
      <c r="R94" s="43">
        <v>9</v>
      </c>
      <c r="S94" s="43">
        <v>7</v>
      </c>
      <c r="T94" s="815"/>
      <c r="U94" s="698" t="s">
        <v>64</v>
      </c>
      <c r="V94" s="700">
        <f>AS175</f>
        <v>1178.19</v>
      </c>
      <c r="W94" s="700">
        <f>AU175</f>
        <v>361.43</v>
      </c>
      <c r="X94" s="700">
        <f>AW175</f>
        <v>1602.0900000000001</v>
      </c>
      <c r="Y94" s="707">
        <f>AX175</f>
        <v>632.56999999999994</v>
      </c>
      <c r="Z94" s="819"/>
      <c r="AA94" s="807"/>
      <c r="AB94" s="45" t="str">
        <f t="shared" si="16"/>
        <v>Resolução ANEEL Nº 3.033 de 26 de Abril de 2022</v>
      </c>
      <c r="AC94" s="25"/>
      <c r="AD94" s="25"/>
      <c r="AE94" s="25"/>
      <c r="AF94" s="28">
        <v>88</v>
      </c>
      <c r="AG94" s="29" t="s">
        <v>1228</v>
      </c>
      <c r="AH94" s="28">
        <v>0</v>
      </c>
      <c r="AI94" s="25"/>
      <c r="AJ94" s="25"/>
      <c r="AK94" s="825"/>
      <c r="AL94" s="434">
        <f t="shared" si="32"/>
        <v>5</v>
      </c>
      <c r="AM94" s="51">
        <v>5</v>
      </c>
      <c r="AN94" s="49">
        <v>10</v>
      </c>
      <c r="AO94" s="828"/>
      <c r="AP94" s="44" t="s">
        <v>180</v>
      </c>
      <c r="AQ94" s="717">
        <v>0</v>
      </c>
      <c r="AR94" s="717">
        <v>0</v>
      </c>
      <c r="AS94" s="654"/>
      <c r="AT94" s="654"/>
      <c r="AU94" s="654"/>
      <c r="AV94" s="654"/>
      <c r="AW94" s="424">
        <f t="shared" si="29"/>
        <v>0</v>
      </c>
      <c r="AX94" s="424">
        <f t="shared" si="30"/>
        <v>0</v>
      </c>
    </row>
    <row r="95" spans="2:50" x14ac:dyDescent="0.2">
      <c r="B95" s="26"/>
      <c r="C95" s="26"/>
      <c r="D95" s="26"/>
      <c r="E95" s="32"/>
      <c r="F95" s="26"/>
      <c r="G95" s="26"/>
      <c r="H95" s="26"/>
      <c r="I95" s="26"/>
      <c r="J95" s="26"/>
      <c r="K95" s="25"/>
      <c r="L95" s="25"/>
      <c r="M95" s="25"/>
      <c r="N95" s="25"/>
      <c r="O95" s="25"/>
      <c r="P95" s="25"/>
      <c r="Q95" s="25"/>
      <c r="R95" s="43">
        <v>9</v>
      </c>
      <c r="S95" s="43">
        <v>8</v>
      </c>
      <c r="T95" s="815"/>
      <c r="U95" s="52" t="s">
        <v>150</v>
      </c>
      <c r="V95" s="421"/>
      <c r="W95" s="421"/>
      <c r="X95" s="421"/>
      <c r="Y95" s="708"/>
      <c r="Z95" s="819"/>
      <c r="AA95" s="807"/>
      <c r="AB95" s="45" t="str">
        <f t="shared" si="16"/>
        <v>Resolução ANEEL Nº 3.033 de 26 de Abril de 2022</v>
      </c>
      <c r="AC95" s="25"/>
      <c r="AD95" s="25"/>
      <c r="AE95" s="25"/>
      <c r="AF95" s="28">
        <v>89</v>
      </c>
      <c r="AG95" s="29" t="s">
        <v>1229</v>
      </c>
      <c r="AH95" s="28">
        <v>0</v>
      </c>
      <c r="AI95" s="25"/>
      <c r="AJ95" s="25"/>
      <c r="AK95" s="825"/>
      <c r="AL95" s="434">
        <f t="shared" si="32"/>
        <v>5</v>
      </c>
      <c r="AM95" s="51">
        <v>5</v>
      </c>
      <c r="AN95" s="49">
        <v>11</v>
      </c>
      <c r="AO95" s="828"/>
      <c r="AP95" s="44" t="s">
        <v>151</v>
      </c>
      <c r="AQ95" s="717">
        <v>0</v>
      </c>
      <c r="AR95" s="717">
        <v>0</v>
      </c>
      <c r="AS95" s="665">
        <v>1000.17</v>
      </c>
      <c r="AT95" s="665">
        <v>431.6</v>
      </c>
      <c r="AU95" s="665">
        <v>267.66000000000003</v>
      </c>
      <c r="AV95" s="665">
        <v>267.10000000000002</v>
      </c>
      <c r="AW95" s="424">
        <f t="shared" si="29"/>
        <v>1431.77</v>
      </c>
      <c r="AX95" s="424">
        <f t="shared" si="30"/>
        <v>534.76</v>
      </c>
    </row>
    <row r="96" spans="2:50" x14ac:dyDescent="0.2">
      <c r="B96" s="26"/>
      <c r="C96" s="26"/>
      <c r="D96" s="26"/>
      <c r="E96" s="32"/>
      <c r="F96" s="26"/>
      <c r="G96" s="26"/>
      <c r="H96" s="26"/>
      <c r="I96" s="26"/>
      <c r="J96" s="26"/>
      <c r="K96" s="25"/>
      <c r="L96" s="25"/>
      <c r="M96" s="25"/>
      <c r="N96" s="25"/>
      <c r="O96" s="25"/>
      <c r="P96" s="25"/>
      <c r="Q96" s="25"/>
      <c r="R96" s="43">
        <v>9</v>
      </c>
      <c r="S96" s="43">
        <v>9</v>
      </c>
      <c r="T96" s="815"/>
      <c r="U96" s="52" t="s">
        <v>179</v>
      </c>
      <c r="V96" s="421"/>
      <c r="W96" s="421"/>
      <c r="X96" s="421"/>
      <c r="Y96" s="708"/>
      <c r="Z96" s="819"/>
      <c r="AA96" s="807"/>
      <c r="AB96" s="45" t="str">
        <f t="shared" si="16"/>
        <v>Resolução ANEEL Nº 3.033 de 26 de Abril de 2022</v>
      </c>
      <c r="AC96" s="25"/>
      <c r="AD96" s="25"/>
      <c r="AE96" s="25"/>
      <c r="AF96" s="28">
        <v>90</v>
      </c>
      <c r="AG96" s="29" t="s">
        <v>1230</v>
      </c>
      <c r="AH96" s="28">
        <v>0</v>
      </c>
      <c r="AI96" s="25"/>
      <c r="AJ96" s="25"/>
      <c r="AK96" s="826"/>
      <c r="AL96" s="435">
        <f t="shared" si="32"/>
        <v>5</v>
      </c>
      <c r="AM96" s="56">
        <v>5</v>
      </c>
      <c r="AN96" s="49">
        <v>12</v>
      </c>
      <c r="AO96" s="829"/>
      <c r="AP96" s="44" t="s">
        <v>181</v>
      </c>
      <c r="AQ96" s="717"/>
      <c r="AR96" s="717"/>
      <c r="AS96" s="665">
        <v>1000.17</v>
      </c>
      <c r="AT96" s="665">
        <v>431.6</v>
      </c>
      <c r="AU96" s="665">
        <v>267.66000000000003</v>
      </c>
      <c r="AV96" s="665">
        <v>267.10000000000002</v>
      </c>
      <c r="AW96" s="424">
        <f t="shared" si="29"/>
        <v>1431.77</v>
      </c>
      <c r="AX96" s="424">
        <f t="shared" si="30"/>
        <v>534.76</v>
      </c>
    </row>
    <row r="97" spans="2:50" x14ac:dyDescent="0.2">
      <c r="B97" s="26"/>
      <c r="C97" s="26"/>
      <c r="D97" s="26"/>
      <c r="E97" s="32"/>
      <c r="F97" s="26"/>
      <c r="G97" s="26"/>
      <c r="H97" s="26"/>
      <c r="I97" s="26"/>
      <c r="J97" s="26"/>
      <c r="K97" s="25"/>
      <c r="L97" s="25"/>
      <c r="M97" s="25"/>
      <c r="N97" s="25"/>
      <c r="O97" s="25"/>
      <c r="P97" s="25"/>
      <c r="Q97" s="25"/>
      <c r="R97" s="43">
        <v>9</v>
      </c>
      <c r="S97" s="43">
        <v>10</v>
      </c>
      <c r="T97" s="815"/>
      <c r="U97" s="52" t="s">
        <v>180</v>
      </c>
      <c r="V97" s="421"/>
      <c r="W97" s="421"/>
      <c r="X97" s="421"/>
      <c r="Y97" s="708"/>
      <c r="Z97" s="819"/>
      <c r="AA97" s="807"/>
      <c r="AB97" s="45" t="str">
        <f t="shared" si="16"/>
        <v>Resolução ANEEL Nº 3.033 de 26 de Abril de 2022</v>
      </c>
      <c r="AC97" s="25"/>
      <c r="AD97" s="25"/>
      <c r="AE97" s="25"/>
      <c r="AF97" s="28">
        <v>91</v>
      </c>
      <c r="AG97" s="29" t="s">
        <v>1231</v>
      </c>
      <c r="AH97" s="28">
        <v>0</v>
      </c>
      <c r="AI97" s="25"/>
      <c r="AJ97" s="25"/>
      <c r="AK97" s="824">
        <v>2019</v>
      </c>
      <c r="AL97" s="433">
        <v>6</v>
      </c>
      <c r="AM97" s="48">
        <v>2</v>
      </c>
      <c r="AN97" s="49">
        <v>5</v>
      </c>
      <c r="AO97" s="827" t="s">
        <v>153</v>
      </c>
      <c r="AP97" s="44" t="s">
        <v>121</v>
      </c>
      <c r="AQ97" s="717"/>
      <c r="AR97" s="717"/>
      <c r="AS97" s="50"/>
      <c r="AT97" s="50"/>
      <c r="AU97" s="50"/>
      <c r="AV97" s="50"/>
      <c r="AW97" s="424">
        <f t="shared" ref="AW97:AW116" si="33">AS97+AT97</f>
        <v>0</v>
      </c>
      <c r="AX97" s="424">
        <f t="shared" ref="AX97:AX116" si="34">AU97+AV97</f>
        <v>0</v>
      </c>
    </row>
    <row r="98" spans="2:50" x14ac:dyDescent="0.2">
      <c r="B98" s="26"/>
      <c r="C98" s="26"/>
      <c r="D98" s="26"/>
      <c r="E98" s="32"/>
      <c r="F98" s="26"/>
      <c r="G98" s="26"/>
      <c r="H98" s="26"/>
      <c r="I98" s="26"/>
      <c r="J98" s="26"/>
      <c r="K98" s="25"/>
      <c r="L98" s="25"/>
      <c r="M98" s="25"/>
      <c r="N98" s="25"/>
      <c r="O98" s="25"/>
      <c r="P98" s="25"/>
      <c r="Q98" s="25"/>
      <c r="R98" s="43">
        <v>9</v>
      </c>
      <c r="S98" s="43">
        <v>11</v>
      </c>
      <c r="T98" s="815"/>
      <c r="U98" s="698" t="s">
        <v>151</v>
      </c>
      <c r="V98" s="700">
        <f>AS179</f>
        <v>1178.19</v>
      </c>
      <c r="W98" s="700">
        <f>AU179</f>
        <v>361.43</v>
      </c>
      <c r="X98" s="700">
        <f>AW179</f>
        <v>1602.0900000000001</v>
      </c>
      <c r="Y98" s="707">
        <f>AX179</f>
        <v>632.56999999999994</v>
      </c>
      <c r="Z98" s="819"/>
      <c r="AA98" s="807"/>
      <c r="AB98" s="45" t="str">
        <f t="shared" si="16"/>
        <v>Resolução ANEEL Nº 3.033 de 26 de Abril de 2022</v>
      </c>
      <c r="AC98" s="25"/>
      <c r="AD98" s="25"/>
      <c r="AE98" s="25"/>
      <c r="AF98" s="28">
        <v>92</v>
      </c>
      <c r="AG98" s="29" t="s">
        <v>1232</v>
      </c>
      <c r="AH98" s="28">
        <v>0</v>
      </c>
      <c r="AI98" s="25"/>
      <c r="AJ98" s="25"/>
      <c r="AK98" s="825"/>
      <c r="AL98" s="434">
        <f t="shared" ref="AL98:AM104" si="35">AL97</f>
        <v>6</v>
      </c>
      <c r="AM98" s="51">
        <f t="shared" si="35"/>
        <v>2</v>
      </c>
      <c r="AN98" s="49">
        <v>6</v>
      </c>
      <c r="AO98" s="828"/>
      <c r="AP98" s="44" t="s">
        <v>63</v>
      </c>
      <c r="AQ98" s="717"/>
      <c r="AR98" s="717"/>
      <c r="AS98" s="50"/>
      <c r="AT98" s="50"/>
      <c r="AU98" s="50"/>
      <c r="AV98" s="50"/>
      <c r="AW98" s="424">
        <f t="shared" si="33"/>
        <v>0</v>
      </c>
      <c r="AX98" s="424">
        <f t="shared" si="34"/>
        <v>0</v>
      </c>
    </row>
    <row r="99" spans="2:50" ht="13.5" thickBot="1" x14ac:dyDescent="0.25">
      <c r="B99" s="26"/>
      <c r="C99" s="26"/>
      <c r="D99" s="26"/>
      <c r="E99" s="32"/>
      <c r="F99" s="26"/>
      <c r="G99" s="26"/>
      <c r="H99" s="26"/>
      <c r="I99" s="26"/>
      <c r="J99" s="26"/>
      <c r="K99" s="25"/>
      <c r="L99" s="25"/>
      <c r="M99" s="25"/>
      <c r="N99" s="25"/>
      <c r="O99" s="25"/>
      <c r="P99" s="25"/>
      <c r="Q99" s="25"/>
      <c r="R99" s="43">
        <v>9</v>
      </c>
      <c r="S99" s="43">
        <v>12</v>
      </c>
      <c r="T99" s="816"/>
      <c r="U99" s="709" t="s">
        <v>181</v>
      </c>
      <c r="V99" s="710">
        <f>V98</f>
        <v>1178.19</v>
      </c>
      <c r="W99" s="710">
        <f>W98</f>
        <v>361.43</v>
      </c>
      <c r="X99" s="710">
        <f>X98</f>
        <v>1602.0900000000001</v>
      </c>
      <c r="Y99" s="711">
        <f>Y98</f>
        <v>632.56999999999994</v>
      </c>
      <c r="Z99" s="820"/>
      <c r="AA99" s="808"/>
      <c r="AB99" s="45" t="str">
        <f t="shared" ref="AB99:AB121" si="36">AB98</f>
        <v>Resolução ANEEL Nº 3.033 de 26 de Abril de 2022</v>
      </c>
      <c r="AC99" s="25"/>
      <c r="AD99" s="25"/>
      <c r="AE99" s="25"/>
      <c r="AF99" s="28">
        <v>93</v>
      </c>
      <c r="AG99" s="29" t="s">
        <v>1233</v>
      </c>
      <c r="AH99" s="28">
        <v>0</v>
      </c>
      <c r="AI99" s="25"/>
      <c r="AJ99" s="25"/>
      <c r="AK99" s="825"/>
      <c r="AL99" s="434">
        <f t="shared" si="35"/>
        <v>6</v>
      </c>
      <c r="AM99" s="51">
        <f>AM97</f>
        <v>2</v>
      </c>
      <c r="AN99" s="49">
        <v>7</v>
      </c>
      <c r="AO99" s="828"/>
      <c r="AP99" s="44" t="s">
        <v>64</v>
      </c>
      <c r="AQ99" s="717"/>
      <c r="AR99" s="717"/>
      <c r="AS99" s="50"/>
      <c r="AT99" s="50"/>
      <c r="AU99" s="50"/>
      <c r="AV99" s="50"/>
      <c r="AW99" s="424">
        <f t="shared" si="33"/>
        <v>0</v>
      </c>
      <c r="AX99" s="424">
        <f t="shared" si="34"/>
        <v>0</v>
      </c>
    </row>
    <row r="100" spans="2:50" x14ac:dyDescent="0.2">
      <c r="B100" s="26"/>
      <c r="C100" s="26"/>
      <c r="D100" s="26"/>
      <c r="E100" s="32"/>
      <c r="F100" s="26"/>
      <c r="G100" s="26"/>
      <c r="H100" s="26"/>
      <c r="I100" s="26"/>
      <c r="J100" s="26"/>
      <c r="K100" s="25"/>
      <c r="L100" s="25"/>
      <c r="M100" s="25"/>
      <c r="N100" s="25"/>
      <c r="O100" s="25"/>
      <c r="P100" s="25"/>
      <c r="Q100" s="25"/>
      <c r="R100" s="43">
        <v>10</v>
      </c>
      <c r="S100" s="43">
        <v>2</v>
      </c>
      <c r="T100" s="801">
        <v>2023</v>
      </c>
      <c r="U100" s="673" t="s">
        <v>162</v>
      </c>
      <c r="V100" s="703"/>
      <c r="W100" s="703"/>
      <c r="X100" s="703"/>
      <c r="Y100" s="703"/>
      <c r="Z100" s="804">
        <v>45221</v>
      </c>
      <c r="AA100" s="804">
        <v>45586</v>
      </c>
      <c r="AB100" s="45" t="s">
        <v>1141</v>
      </c>
      <c r="AC100" s="25"/>
      <c r="AD100" s="25"/>
      <c r="AE100" s="25"/>
      <c r="AF100" s="28">
        <v>94</v>
      </c>
      <c r="AG100" s="29" t="s">
        <v>1234</v>
      </c>
      <c r="AH100" s="28">
        <v>0</v>
      </c>
      <c r="AI100" s="25"/>
      <c r="AJ100" s="25"/>
      <c r="AK100" s="825"/>
      <c r="AL100" s="434">
        <f t="shared" si="35"/>
        <v>6</v>
      </c>
      <c r="AM100" s="51">
        <f>AM97</f>
        <v>2</v>
      </c>
      <c r="AN100" s="49">
        <v>8</v>
      </c>
      <c r="AO100" s="828"/>
      <c r="AP100" s="44" t="s">
        <v>150</v>
      </c>
      <c r="AQ100" s="717"/>
      <c r="AR100" s="717"/>
      <c r="AS100" s="50"/>
      <c r="AT100" s="50"/>
      <c r="AU100" s="50"/>
      <c r="AV100" s="50"/>
      <c r="AW100" s="424">
        <f t="shared" si="33"/>
        <v>0</v>
      </c>
      <c r="AX100" s="424">
        <f t="shared" si="34"/>
        <v>0</v>
      </c>
    </row>
    <row r="101" spans="2:50" x14ac:dyDescent="0.2">
      <c r="B101" s="26"/>
      <c r="C101" s="26"/>
      <c r="D101" s="26"/>
      <c r="E101" s="32"/>
      <c r="F101" s="26"/>
      <c r="G101" s="26"/>
      <c r="H101" s="26"/>
      <c r="I101" s="26"/>
      <c r="J101" s="26"/>
      <c r="K101" s="25"/>
      <c r="L101" s="25"/>
      <c r="M101" s="25"/>
      <c r="N101" s="25"/>
      <c r="O101" s="25"/>
      <c r="P101" s="25"/>
      <c r="Q101" s="25"/>
      <c r="R101" s="43">
        <v>10</v>
      </c>
      <c r="S101" s="43">
        <v>3</v>
      </c>
      <c r="T101" s="801"/>
      <c r="U101" s="698" t="s">
        <v>123</v>
      </c>
      <c r="V101" s="727">
        <f>AQ190</f>
        <v>20.350000000000001</v>
      </c>
      <c r="W101" s="727">
        <f>AR190</f>
        <v>14.59</v>
      </c>
      <c r="X101" s="727">
        <f>AW190</f>
        <v>480.02499999999998</v>
      </c>
      <c r="Y101" s="727">
        <f>AX190</f>
        <v>327.48500000000001</v>
      </c>
      <c r="Z101" s="805"/>
      <c r="AA101" s="805"/>
      <c r="AB101" s="45" t="str">
        <f>AB100</f>
        <v>Resolução ANEEL Nº 3.279 de 17 de outubro de 2023</v>
      </c>
      <c r="AC101" s="25"/>
      <c r="AD101" s="25"/>
      <c r="AE101" s="25"/>
      <c r="AF101" s="28">
        <v>95</v>
      </c>
      <c r="AG101" s="29" t="s">
        <v>1235</v>
      </c>
      <c r="AH101" s="28">
        <v>0</v>
      </c>
      <c r="AI101" s="25"/>
      <c r="AJ101" s="25"/>
      <c r="AK101" s="825"/>
      <c r="AL101" s="434">
        <f t="shared" si="35"/>
        <v>6</v>
      </c>
      <c r="AM101" s="51">
        <f>AM97</f>
        <v>2</v>
      </c>
      <c r="AN101" s="49">
        <v>9</v>
      </c>
      <c r="AO101" s="828"/>
      <c r="AP101" s="44" t="s">
        <v>179</v>
      </c>
      <c r="AQ101" s="717"/>
      <c r="AR101" s="717"/>
      <c r="AS101" s="50"/>
      <c r="AT101" s="50"/>
      <c r="AU101" s="50"/>
      <c r="AV101" s="50"/>
      <c r="AW101" s="424">
        <f t="shared" si="33"/>
        <v>0</v>
      </c>
      <c r="AX101" s="424">
        <f t="shared" si="34"/>
        <v>0</v>
      </c>
    </row>
    <row r="102" spans="2:50" x14ac:dyDescent="0.2">
      <c r="B102" s="26"/>
      <c r="C102" s="26"/>
      <c r="D102" s="26"/>
      <c r="E102" s="32"/>
      <c r="F102" s="26"/>
      <c r="G102" s="26"/>
      <c r="H102" s="26"/>
      <c r="I102" s="26"/>
      <c r="J102" s="26"/>
      <c r="K102" s="25"/>
      <c r="L102" s="25"/>
      <c r="M102" s="25"/>
      <c r="N102" s="25"/>
      <c r="O102" s="25"/>
      <c r="P102" s="25"/>
      <c r="Q102" s="25"/>
      <c r="R102" s="43">
        <v>10</v>
      </c>
      <c r="S102" s="43">
        <v>4</v>
      </c>
      <c r="T102" s="801"/>
      <c r="U102" s="698" t="s">
        <v>122</v>
      </c>
      <c r="V102" s="698">
        <f t="shared" ref="V102:W104" si="37">AQ191</f>
        <v>30.33</v>
      </c>
      <c r="W102" s="698">
        <f t="shared" si="37"/>
        <v>16.32</v>
      </c>
      <c r="X102" s="698">
        <f t="shared" ref="X102:Y104" si="38">AW191</f>
        <v>488.31000000000006</v>
      </c>
      <c r="Y102" s="698">
        <f t="shared" si="38"/>
        <v>335.77</v>
      </c>
      <c r="Z102" s="805"/>
      <c r="AA102" s="805"/>
      <c r="AB102" s="45" t="str">
        <f>AB101</f>
        <v>Resolução ANEEL Nº 3.279 de 17 de outubro de 2023</v>
      </c>
      <c r="AC102" s="25"/>
      <c r="AD102" s="25"/>
      <c r="AE102" s="25"/>
      <c r="AF102" s="28">
        <v>96</v>
      </c>
      <c r="AG102" s="29" t="s">
        <v>1236</v>
      </c>
      <c r="AH102" s="28">
        <v>0</v>
      </c>
      <c r="AI102" s="25"/>
      <c r="AJ102" s="25"/>
      <c r="AK102" s="825"/>
      <c r="AL102" s="434">
        <f t="shared" si="35"/>
        <v>6</v>
      </c>
      <c r="AM102" s="51">
        <f>AM98</f>
        <v>2</v>
      </c>
      <c r="AN102" s="53">
        <v>10</v>
      </c>
      <c r="AO102" s="828"/>
      <c r="AP102" s="44" t="s">
        <v>180</v>
      </c>
      <c r="AQ102" s="717"/>
      <c r="AR102" s="717"/>
      <c r="AS102" s="50"/>
      <c r="AT102" s="50"/>
      <c r="AU102" s="50"/>
      <c r="AV102" s="50"/>
      <c r="AW102" s="424">
        <f t="shared" si="33"/>
        <v>0</v>
      </c>
      <c r="AX102" s="424">
        <f t="shared" si="34"/>
        <v>0</v>
      </c>
    </row>
    <row r="103" spans="2:50" x14ac:dyDescent="0.2">
      <c r="B103" s="26"/>
      <c r="C103" s="26"/>
      <c r="D103" s="26"/>
      <c r="E103" s="32"/>
      <c r="F103" s="26"/>
      <c r="G103" s="26"/>
      <c r="H103" s="26"/>
      <c r="I103" s="26"/>
      <c r="J103" s="26"/>
      <c r="K103" s="25"/>
      <c r="L103" s="25"/>
      <c r="M103" s="25"/>
      <c r="N103" s="25"/>
      <c r="O103" s="25"/>
      <c r="P103" s="25"/>
      <c r="Q103" s="25"/>
      <c r="R103" s="43">
        <v>10</v>
      </c>
      <c r="S103" s="43">
        <v>5</v>
      </c>
      <c r="T103" s="801"/>
      <c r="U103" s="698" t="s">
        <v>121</v>
      </c>
      <c r="V103" s="698">
        <f t="shared" si="37"/>
        <v>60.85</v>
      </c>
      <c r="W103" s="698">
        <f t="shared" si="37"/>
        <v>25.22</v>
      </c>
      <c r="X103" s="698">
        <f t="shared" si="38"/>
        <v>518.87</v>
      </c>
      <c r="Y103" s="698">
        <f t="shared" si="38"/>
        <v>366.33</v>
      </c>
      <c r="Z103" s="805"/>
      <c r="AA103" s="805"/>
      <c r="AB103" s="45" t="str">
        <f t="shared" si="36"/>
        <v>Resolução ANEEL Nº 3.279 de 17 de outubro de 2023</v>
      </c>
      <c r="AC103" s="25"/>
      <c r="AD103" s="25"/>
      <c r="AE103" s="25"/>
      <c r="AF103" s="28">
        <v>97</v>
      </c>
      <c r="AG103" s="29" t="s">
        <v>1237</v>
      </c>
      <c r="AH103" s="28">
        <v>0</v>
      </c>
      <c r="AI103" s="25"/>
      <c r="AJ103" s="25"/>
      <c r="AK103" s="825"/>
      <c r="AL103" s="434">
        <f t="shared" si="35"/>
        <v>6</v>
      </c>
      <c r="AM103" s="51">
        <f>AM99</f>
        <v>2</v>
      </c>
      <c r="AN103" s="53">
        <v>11</v>
      </c>
      <c r="AO103" s="828"/>
      <c r="AP103" s="44" t="s">
        <v>151</v>
      </c>
      <c r="AQ103" s="717"/>
      <c r="AR103" s="717"/>
      <c r="AS103" s="50"/>
      <c r="AT103" s="50"/>
      <c r="AU103" s="50"/>
      <c r="AV103" s="50"/>
      <c r="AW103" s="424">
        <f t="shared" si="33"/>
        <v>0</v>
      </c>
      <c r="AX103" s="424">
        <f t="shared" si="34"/>
        <v>0</v>
      </c>
    </row>
    <row r="104" spans="2:50" x14ac:dyDescent="0.2">
      <c r="B104" s="26"/>
      <c r="C104" s="26"/>
      <c r="D104" s="26"/>
      <c r="E104" s="32"/>
      <c r="F104" s="26"/>
      <c r="G104" s="26"/>
      <c r="H104" s="26"/>
      <c r="I104" s="26"/>
      <c r="J104" s="26"/>
      <c r="K104" s="25"/>
      <c r="L104" s="25"/>
      <c r="M104" s="25"/>
      <c r="N104" s="25"/>
      <c r="O104" s="25"/>
      <c r="P104" s="25"/>
      <c r="Q104" s="25"/>
      <c r="R104" s="43">
        <v>10</v>
      </c>
      <c r="S104" s="43">
        <v>6</v>
      </c>
      <c r="T104" s="801"/>
      <c r="U104" s="698" t="s">
        <v>63</v>
      </c>
      <c r="V104" s="698">
        <f t="shared" si="37"/>
        <v>60.85</v>
      </c>
      <c r="W104" s="698">
        <f t="shared" si="37"/>
        <v>25.22</v>
      </c>
      <c r="X104" s="698">
        <f t="shared" si="38"/>
        <v>518.87</v>
      </c>
      <c r="Y104" s="698">
        <f t="shared" si="38"/>
        <v>366.33</v>
      </c>
      <c r="Z104" s="805"/>
      <c r="AA104" s="805"/>
      <c r="AB104" s="45" t="str">
        <f t="shared" si="36"/>
        <v>Resolução ANEEL Nº 3.279 de 17 de outubro de 2023</v>
      </c>
      <c r="AC104" s="25"/>
      <c r="AD104" s="25"/>
      <c r="AE104" s="25"/>
      <c r="AF104" s="28">
        <v>98</v>
      </c>
      <c r="AG104" s="29" t="s">
        <v>1238</v>
      </c>
      <c r="AH104" s="28">
        <v>0</v>
      </c>
      <c r="AI104" s="25"/>
      <c r="AJ104" s="25"/>
      <c r="AK104" s="825"/>
      <c r="AL104" s="434">
        <f t="shared" si="35"/>
        <v>6</v>
      </c>
      <c r="AM104" s="51">
        <f>AM100</f>
        <v>2</v>
      </c>
      <c r="AN104" s="53">
        <v>12</v>
      </c>
      <c r="AO104" s="829"/>
      <c r="AP104" s="44" t="s">
        <v>181</v>
      </c>
      <c r="AQ104" s="717"/>
      <c r="AR104" s="717"/>
      <c r="AS104" s="50"/>
      <c r="AT104" s="50"/>
      <c r="AU104" s="50"/>
      <c r="AV104" s="50"/>
      <c r="AW104" s="424">
        <f t="shared" si="33"/>
        <v>0</v>
      </c>
      <c r="AX104" s="424">
        <f t="shared" si="34"/>
        <v>0</v>
      </c>
    </row>
    <row r="105" spans="2:50" x14ac:dyDescent="0.2">
      <c r="B105" s="26"/>
      <c r="C105" s="26"/>
      <c r="D105" s="26"/>
      <c r="E105" s="32"/>
      <c r="F105" s="26"/>
      <c r="G105" s="26"/>
      <c r="H105" s="26"/>
      <c r="I105" s="26"/>
      <c r="J105" s="26"/>
      <c r="K105" s="25"/>
      <c r="L105" s="25"/>
      <c r="M105" s="25"/>
      <c r="N105" s="25"/>
      <c r="O105" s="25"/>
      <c r="P105" s="25"/>
      <c r="Q105" s="25"/>
      <c r="R105" s="43">
        <v>10</v>
      </c>
      <c r="S105" s="43">
        <v>7</v>
      </c>
      <c r="T105" s="801"/>
      <c r="U105" s="698" t="s">
        <v>64</v>
      </c>
      <c r="V105" s="698">
        <f>AS196</f>
        <v>959.88</v>
      </c>
      <c r="W105" s="698">
        <f>AU196</f>
        <v>304.73</v>
      </c>
      <c r="X105" s="698">
        <f>AW196</f>
        <v>1382.05</v>
      </c>
      <c r="Y105" s="698">
        <f>AX196</f>
        <v>574.36</v>
      </c>
      <c r="Z105" s="805"/>
      <c r="AA105" s="805"/>
      <c r="AB105" s="45" t="str">
        <f t="shared" si="36"/>
        <v>Resolução ANEEL Nº 3.279 de 17 de outubro de 2023</v>
      </c>
      <c r="AC105" s="25"/>
      <c r="AD105" s="25"/>
      <c r="AE105" s="25"/>
      <c r="AF105" s="28">
        <v>99</v>
      </c>
      <c r="AG105" s="29" t="s">
        <v>1239</v>
      </c>
      <c r="AH105" s="28">
        <v>0</v>
      </c>
      <c r="AI105" s="25"/>
      <c r="AJ105" s="25"/>
      <c r="AK105" s="825"/>
      <c r="AL105" s="434">
        <f>AL101</f>
        <v>6</v>
      </c>
      <c r="AM105" s="48">
        <v>3</v>
      </c>
      <c r="AN105" s="53">
        <v>2</v>
      </c>
      <c r="AO105" s="827" t="s">
        <v>167</v>
      </c>
      <c r="AP105" s="44" t="s">
        <v>162</v>
      </c>
      <c r="AQ105" s="717"/>
      <c r="AR105" s="717"/>
      <c r="AS105" s="50"/>
      <c r="AT105" s="50"/>
      <c r="AU105" s="50"/>
      <c r="AV105" s="50"/>
      <c r="AW105" s="424">
        <f t="shared" si="33"/>
        <v>0</v>
      </c>
      <c r="AX105" s="424">
        <f t="shared" si="34"/>
        <v>0</v>
      </c>
    </row>
    <row r="106" spans="2:50" x14ac:dyDescent="0.2">
      <c r="B106" s="26"/>
      <c r="C106" s="26"/>
      <c r="D106" s="26"/>
      <c r="E106" s="32"/>
      <c r="F106" s="26"/>
      <c r="G106" s="26"/>
      <c r="H106" s="26"/>
      <c r="I106" s="26"/>
      <c r="J106" s="26"/>
      <c r="K106" s="25"/>
      <c r="L106" s="25"/>
      <c r="M106" s="25"/>
      <c r="N106" s="25"/>
      <c r="O106" s="25"/>
      <c r="P106" s="25"/>
      <c r="Q106" s="25"/>
      <c r="R106" s="43">
        <v>10</v>
      </c>
      <c r="S106" s="43">
        <v>8</v>
      </c>
      <c r="T106" s="801"/>
      <c r="U106" s="698" t="s">
        <v>150</v>
      </c>
      <c r="V106" s="698">
        <f>AS197</f>
        <v>1017.35</v>
      </c>
      <c r="W106" s="698">
        <f>AU197</f>
        <v>316.22000000000003</v>
      </c>
      <c r="X106" s="698">
        <f>AW197</f>
        <v>1439.52</v>
      </c>
      <c r="Y106" s="698">
        <f>AX197</f>
        <v>585.85</v>
      </c>
      <c r="Z106" s="805"/>
      <c r="AA106" s="805"/>
      <c r="AB106" s="45" t="str">
        <f t="shared" si="36"/>
        <v>Resolução ANEEL Nº 3.279 de 17 de outubro de 2023</v>
      </c>
      <c r="AC106" s="25"/>
      <c r="AD106" s="25"/>
      <c r="AE106" s="25"/>
      <c r="AF106" s="28">
        <v>100</v>
      </c>
      <c r="AG106" s="29"/>
      <c r="AH106" s="28">
        <v>0</v>
      </c>
      <c r="AI106" s="25"/>
      <c r="AJ106" s="25"/>
      <c r="AK106" s="825"/>
      <c r="AL106" s="434">
        <f>AL101</f>
        <v>6</v>
      </c>
      <c r="AM106" s="51">
        <f>AM105</f>
        <v>3</v>
      </c>
      <c r="AN106" s="53">
        <v>3</v>
      </c>
      <c r="AO106" s="828"/>
      <c r="AP106" s="44" t="s">
        <v>123</v>
      </c>
      <c r="AQ106" s="717"/>
      <c r="AR106" s="717"/>
      <c r="AS106" s="50"/>
      <c r="AT106" s="50"/>
      <c r="AU106" s="50"/>
      <c r="AV106" s="50"/>
      <c r="AW106" s="424">
        <f t="shared" si="33"/>
        <v>0</v>
      </c>
      <c r="AX106" s="424">
        <f t="shared" si="34"/>
        <v>0</v>
      </c>
    </row>
    <row r="107" spans="2:50" x14ac:dyDescent="0.2">
      <c r="B107" s="26"/>
      <c r="C107" s="26"/>
      <c r="D107" s="26"/>
      <c r="E107" s="32"/>
      <c r="F107" s="26"/>
      <c r="G107" s="26"/>
      <c r="H107" s="26"/>
      <c r="I107" s="26"/>
      <c r="J107" s="26"/>
      <c r="K107" s="25"/>
      <c r="L107" s="25"/>
      <c r="M107" s="25"/>
      <c r="N107" s="25"/>
      <c r="O107" s="25"/>
      <c r="P107" s="25"/>
      <c r="Q107" s="25"/>
      <c r="R107" s="43">
        <v>10</v>
      </c>
      <c r="S107" s="43">
        <v>9</v>
      </c>
      <c r="T107" s="801"/>
      <c r="U107" s="52" t="s">
        <v>179</v>
      </c>
      <c r="V107" s="421"/>
      <c r="W107" s="421"/>
      <c r="X107" s="421"/>
      <c r="Y107" s="421"/>
      <c r="Z107" s="805"/>
      <c r="AA107" s="805"/>
      <c r="AB107" s="45" t="str">
        <f t="shared" si="36"/>
        <v>Resolução ANEEL Nº 3.279 de 17 de outubro de 2023</v>
      </c>
      <c r="AC107" s="25"/>
      <c r="AD107" s="25"/>
      <c r="AE107" s="25"/>
      <c r="AF107" s="28">
        <v>101</v>
      </c>
      <c r="AG107" s="29" t="s">
        <v>1240</v>
      </c>
      <c r="AH107" s="28">
        <v>0</v>
      </c>
      <c r="AI107" s="25"/>
      <c r="AJ107" s="25"/>
      <c r="AK107" s="825"/>
      <c r="AL107" s="434">
        <f t="shared" ref="AL107:AM117" si="39">AL106</f>
        <v>6</v>
      </c>
      <c r="AM107" s="51">
        <f>AM105</f>
        <v>3</v>
      </c>
      <c r="AN107" s="53">
        <v>4</v>
      </c>
      <c r="AO107" s="828"/>
      <c r="AP107" s="44" t="s">
        <v>122</v>
      </c>
      <c r="AQ107" s="717"/>
      <c r="AR107" s="717"/>
      <c r="AS107" s="50"/>
      <c r="AT107" s="50"/>
      <c r="AU107" s="50"/>
      <c r="AV107" s="50"/>
      <c r="AW107" s="424">
        <f t="shared" si="33"/>
        <v>0</v>
      </c>
      <c r="AX107" s="424">
        <f t="shared" si="34"/>
        <v>0</v>
      </c>
    </row>
    <row r="108" spans="2:50" x14ac:dyDescent="0.2">
      <c r="B108" s="26"/>
      <c r="C108" s="26"/>
      <c r="D108" s="26"/>
      <c r="E108" s="32"/>
      <c r="F108" s="26"/>
      <c r="G108" s="26"/>
      <c r="H108" s="26"/>
      <c r="I108" s="26"/>
      <c r="J108" s="26"/>
      <c r="K108" s="25"/>
      <c r="L108" s="25"/>
      <c r="M108" s="25"/>
      <c r="N108" s="25"/>
      <c r="O108" s="25"/>
      <c r="P108" s="25"/>
      <c r="Q108" s="25"/>
      <c r="R108" s="43">
        <v>10</v>
      </c>
      <c r="S108" s="43">
        <v>10</v>
      </c>
      <c r="T108" s="801"/>
      <c r="U108" s="52" t="s">
        <v>180</v>
      </c>
      <c r="V108" s="421"/>
      <c r="W108" s="421"/>
      <c r="X108" s="421"/>
      <c r="Y108" s="421"/>
      <c r="Z108" s="805"/>
      <c r="AA108" s="805"/>
      <c r="AB108" s="45" t="str">
        <f t="shared" si="36"/>
        <v>Resolução ANEEL Nº 3.279 de 17 de outubro de 2023</v>
      </c>
      <c r="AC108" s="25"/>
      <c r="AD108" s="25"/>
      <c r="AE108" s="25"/>
      <c r="AF108" s="28">
        <v>102</v>
      </c>
      <c r="AG108" s="29" t="s">
        <v>1241</v>
      </c>
      <c r="AH108" s="28">
        <v>0</v>
      </c>
      <c r="AI108" s="25"/>
      <c r="AJ108" s="25"/>
      <c r="AK108" s="825"/>
      <c r="AL108" s="434">
        <f t="shared" si="39"/>
        <v>6</v>
      </c>
      <c r="AM108" s="51">
        <f t="shared" si="39"/>
        <v>3</v>
      </c>
      <c r="AN108" s="53">
        <v>5</v>
      </c>
      <c r="AO108" s="828"/>
      <c r="AP108" s="44" t="s">
        <v>121</v>
      </c>
      <c r="AQ108" s="717"/>
      <c r="AR108" s="717"/>
      <c r="AS108" s="50"/>
      <c r="AT108" s="50"/>
      <c r="AU108" s="50"/>
      <c r="AV108" s="50"/>
      <c r="AW108" s="424">
        <f t="shared" si="33"/>
        <v>0</v>
      </c>
      <c r="AX108" s="424">
        <f t="shared" si="34"/>
        <v>0</v>
      </c>
    </row>
    <row r="109" spans="2:50" x14ac:dyDescent="0.2">
      <c r="B109" s="26"/>
      <c r="C109" s="26"/>
      <c r="D109" s="26"/>
      <c r="E109" s="32"/>
      <c r="F109" s="26"/>
      <c r="G109" s="26"/>
      <c r="H109" s="26"/>
      <c r="I109" s="26"/>
      <c r="J109" s="26"/>
      <c r="K109" s="25"/>
      <c r="L109" s="25"/>
      <c r="M109" s="25"/>
      <c r="N109" s="25"/>
      <c r="O109" s="25"/>
      <c r="P109" s="25"/>
      <c r="Q109" s="25"/>
      <c r="R109" s="43">
        <v>10</v>
      </c>
      <c r="S109" s="43">
        <v>11</v>
      </c>
      <c r="T109" s="801"/>
      <c r="U109" s="698" t="s">
        <v>151</v>
      </c>
      <c r="V109" s="698">
        <f>AS200</f>
        <v>1017.35</v>
      </c>
      <c r="W109" s="698">
        <f>AU200</f>
        <v>316.22000000000003</v>
      </c>
      <c r="X109" s="698">
        <f>AW200</f>
        <v>1439.52</v>
      </c>
      <c r="Y109" s="698">
        <f>AX200</f>
        <v>585.85</v>
      </c>
      <c r="Z109" s="805"/>
      <c r="AA109" s="805"/>
      <c r="AB109" s="45" t="str">
        <f t="shared" si="36"/>
        <v>Resolução ANEEL Nº 3.279 de 17 de outubro de 2023</v>
      </c>
      <c r="AC109" s="25"/>
      <c r="AD109" s="25"/>
      <c r="AE109" s="25"/>
      <c r="AF109" s="28">
        <v>103</v>
      </c>
      <c r="AG109" s="29" t="s">
        <v>1242</v>
      </c>
      <c r="AH109" s="28">
        <v>0</v>
      </c>
      <c r="AI109" s="25"/>
      <c r="AJ109" s="25"/>
      <c r="AK109" s="825"/>
      <c r="AL109" s="434">
        <f t="shared" si="39"/>
        <v>6</v>
      </c>
      <c r="AM109" s="56">
        <f t="shared" si="39"/>
        <v>3</v>
      </c>
      <c r="AN109" s="53">
        <v>6</v>
      </c>
      <c r="AO109" s="829"/>
      <c r="AP109" s="44" t="s">
        <v>63</v>
      </c>
      <c r="AQ109" s="717">
        <v>43.52</v>
      </c>
      <c r="AR109" s="717">
        <v>15.87</v>
      </c>
      <c r="AS109" s="50">
        <v>68.52</v>
      </c>
      <c r="AT109" s="50">
        <v>363.74</v>
      </c>
      <c r="AU109" s="50">
        <v>68.52</v>
      </c>
      <c r="AV109" s="50">
        <v>219.07</v>
      </c>
      <c r="AW109" s="424">
        <f t="shared" si="33"/>
        <v>432.26</v>
      </c>
      <c r="AX109" s="424">
        <f t="shared" si="34"/>
        <v>287.58999999999997</v>
      </c>
    </row>
    <row r="110" spans="2:50" x14ac:dyDescent="0.2">
      <c r="B110" s="26"/>
      <c r="C110" s="26"/>
      <c r="D110" s="26"/>
      <c r="E110" s="32"/>
      <c r="F110" s="26"/>
      <c r="G110" s="26"/>
      <c r="H110" s="26"/>
      <c r="I110" s="26"/>
      <c r="J110" s="26"/>
      <c r="K110" s="25"/>
      <c r="L110" s="25"/>
      <c r="M110" s="25"/>
      <c r="N110" s="25"/>
      <c r="O110" s="25"/>
      <c r="P110" s="25"/>
      <c r="Q110" s="25"/>
      <c r="R110" s="43">
        <v>10</v>
      </c>
      <c r="S110" s="43">
        <v>12</v>
      </c>
      <c r="T110" s="802"/>
      <c r="U110" s="698" t="s">
        <v>181</v>
      </c>
      <c r="V110" s="698">
        <f>V109</f>
        <v>1017.35</v>
      </c>
      <c r="W110" s="698">
        <f>W109</f>
        <v>316.22000000000003</v>
      </c>
      <c r="X110" s="698">
        <f>X109</f>
        <v>1439.52</v>
      </c>
      <c r="Y110" s="698">
        <f>Y109</f>
        <v>585.85</v>
      </c>
      <c r="Z110" s="797"/>
      <c r="AA110" s="797"/>
      <c r="AB110" s="45" t="str">
        <f t="shared" si="36"/>
        <v>Resolução ANEEL Nº 3.279 de 17 de outubro de 2023</v>
      </c>
      <c r="AC110" s="25"/>
      <c r="AD110" s="25"/>
      <c r="AE110" s="25"/>
      <c r="AF110" s="28">
        <v>104</v>
      </c>
      <c r="AG110" s="29" t="s">
        <v>1243</v>
      </c>
      <c r="AH110" s="28">
        <v>0</v>
      </c>
      <c r="AI110" s="25"/>
      <c r="AJ110" s="25"/>
      <c r="AK110" s="825"/>
      <c r="AL110" s="434">
        <f t="shared" si="39"/>
        <v>6</v>
      </c>
      <c r="AM110" s="51">
        <v>4</v>
      </c>
      <c r="AN110" s="49">
        <v>5</v>
      </c>
      <c r="AO110" s="827" t="s">
        <v>168</v>
      </c>
      <c r="AP110" s="44" t="s">
        <v>121</v>
      </c>
      <c r="AQ110" s="717"/>
      <c r="AR110" s="717"/>
      <c r="AS110" s="50"/>
      <c r="AT110" s="50"/>
      <c r="AU110" s="50"/>
      <c r="AV110" s="50"/>
      <c r="AW110" s="424">
        <f t="shared" si="33"/>
        <v>0</v>
      </c>
      <c r="AX110" s="424">
        <f t="shared" si="34"/>
        <v>0</v>
      </c>
    </row>
    <row r="111" spans="2:50" x14ac:dyDescent="0.2">
      <c r="B111" s="26"/>
      <c r="C111" s="26"/>
      <c r="D111" s="26"/>
      <c r="E111" s="32"/>
      <c r="F111" s="26"/>
      <c r="G111" s="26"/>
      <c r="H111" s="26"/>
      <c r="I111" s="26"/>
      <c r="J111" s="26"/>
      <c r="K111" s="25"/>
      <c r="L111" s="25"/>
      <c r="M111" s="25"/>
      <c r="N111" s="25"/>
      <c r="O111" s="25"/>
      <c r="P111" s="25"/>
      <c r="Q111" s="25"/>
      <c r="R111" s="43">
        <v>11</v>
      </c>
      <c r="S111" s="43">
        <v>2</v>
      </c>
      <c r="T111" s="800">
        <v>2024</v>
      </c>
      <c r="U111" s="44" t="s">
        <v>162</v>
      </c>
      <c r="V111" s="422"/>
      <c r="W111" s="422"/>
      <c r="X111" s="422"/>
      <c r="Y111" s="422"/>
      <c r="Z111" s="804">
        <v>44415</v>
      </c>
      <c r="AA111" s="804">
        <v>44779</v>
      </c>
      <c r="AB111" s="45" t="s">
        <v>1390</v>
      </c>
      <c r="AC111" s="25"/>
      <c r="AD111" s="25"/>
      <c r="AE111" s="25"/>
      <c r="AF111" s="28">
        <v>105</v>
      </c>
      <c r="AG111" s="29" t="s">
        <v>1244</v>
      </c>
      <c r="AH111" s="28">
        <v>0</v>
      </c>
      <c r="AI111" s="25"/>
      <c r="AJ111" s="25"/>
      <c r="AK111" s="825"/>
      <c r="AL111" s="434">
        <f t="shared" si="39"/>
        <v>6</v>
      </c>
      <c r="AM111" s="56">
        <v>4</v>
      </c>
      <c r="AN111" s="49">
        <v>6</v>
      </c>
      <c r="AO111" s="829"/>
      <c r="AP111" s="44" t="s">
        <v>63</v>
      </c>
      <c r="AQ111" s="717"/>
      <c r="AR111" s="717"/>
      <c r="AS111" s="50"/>
      <c r="AT111" s="50"/>
      <c r="AU111" s="50"/>
      <c r="AV111" s="50"/>
      <c r="AW111" s="424">
        <f t="shared" si="33"/>
        <v>0</v>
      </c>
      <c r="AX111" s="424">
        <f t="shared" si="34"/>
        <v>0</v>
      </c>
    </row>
    <row r="112" spans="2:50" x14ac:dyDescent="0.2">
      <c r="B112" s="26"/>
      <c r="C112" s="26"/>
      <c r="D112" s="26"/>
      <c r="E112" s="32"/>
      <c r="F112" s="26"/>
      <c r="G112" s="26"/>
      <c r="H112" s="26"/>
      <c r="I112" s="26"/>
      <c r="J112" s="26"/>
      <c r="K112" s="25"/>
      <c r="L112" s="25"/>
      <c r="M112" s="25"/>
      <c r="N112" s="25"/>
      <c r="O112" s="25"/>
      <c r="P112" s="25"/>
      <c r="Q112" s="25"/>
      <c r="R112" s="43">
        <v>11</v>
      </c>
      <c r="S112" s="43">
        <v>3</v>
      </c>
      <c r="T112" s="801"/>
      <c r="U112" s="44" t="s">
        <v>123</v>
      </c>
      <c r="V112" s="422"/>
      <c r="W112" s="422"/>
      <c r="X112" s="422"/>
      <c r="Y112" s="422"/>
      <c r="Z112" s="807"/>
      <c r="AA112" s="807"/>
      <c r="AB112" s="45" t="str">
        <f>AB111</f>
        <v>Resolução ANEEL Nº 3.279 de 17 de Outubro de 2023</v>
      </c>
      <c r="AC112" s="25"/>
      <c r="AD112" s="25"/>
      <c r="AE112" s="25"/>
      <c r="AF112" s="28">
        <v>106</v>
      </c>
      <c r="AG112" s="29" t="s">
        <v>1245</v>
      </c>
      <c r="AH112" s="28">
        <v>0</v>
      </c>
      <c r="AI112" s="25"/>
      <c r="AJ112" s="25"/>
      <c r="AK112" s="825"/>
      <c r="AL112" s="434">
        <f t="shared" si="39"/>
        <v>6</v>
      </c>
      <c r="AM112" s="51">
        <v>5</v>
      </c>
      <c r="AN112" s="49">
        <v>7</v>
      </c>
      <c r="AO112" s="827" t="s">
        <v>166</v>
      </c>
      <c r="AP112" s="44" t="s">
        <v>64</v>
      </c>
      <c r="AQ112" s="717">
        <v>0</v>
      </c>
      <c r="AR112" s="717"/>
      <c r="AS112" s="50">
        <v>759.85</v>
      </c>
      <c r="AT112" s="50">
        <v>363.74</v>
      </c>
      <c r="AU112" s="50">
        <v>233.24</v>
      </c>
      <c r="AV112" s="50">
        <v>219.07</v>
      </c>
      <c r="AW112" s="424">
        <f t="shared" si="33"/>
        <v>1123.5900000000001</v>
      </c>
      <c r="AX112" s="424">
        <f t="shared" si="34"/>
        <v>452.31</v>
      </c>
    </row>
    <row r="113" spans="2:50" x14ac:dyDescent="0.2">
      <c r="B113" s="26"/>
      <c r="C113" s="26"/>
      <c r="D113" s="26"/>
      <c r="E113" s="32"/>
      <c r="F113" s="26"/>
      <c r="G113" s="26"/>
      <c r="H113" s="26"/>
      <c r="I113" s="26"/>
      <c r="J113" s="26"/>
      <c r="K113" s="25"/>
      <c r="L113" s="25"/>
      <c r="M113" s="25"/>
      <c r="N113" s="25"/>
      <c r="O113" s="25"/>
      <c r="P113" s="25"/>
      <c r="Q113" s="25"/>
      <c r="R113" s="43">
        <v>11</v>
      </c>
      <c r="S113" s="43">
        <v>4</v>
      </c>
      <c r="T113" s="801"/>
      <c r="U113" s="44" t="s">
        <v>122</v>
      </c>
      <c r="V113" s="422"/>
      <c r="W113" s="422"/>
      <c r="X113" s="422"/>
      <c r="Y113" s="422"/>
      <c r="Z113" s="807"/>
      <c r="AA113" s="807"/>
      <c r="AB113" s="45" t="str">
        <f>AB112</f>
        <v>Resolução ANEEL Nº 3.279 de 17 de Outubro de 2023</v>
      </c>
      <c r="AC113" s="25"/>
      <c r="AD113" s="25"/>
      <c r="AE113" s="25"/>
      <c r="AF113" s="28">
        <v>107</v>
      </c>
      <c r="AG113" s="29" t="s">
        <v>1246</v>
      </c>
      <c r="AH113" s="28">
        <v>0</v>
      </c>
      <c r="AI113" s="25"/>
      <c r="AJ113" s="25"/>
      <c r="AK113" s="825"/>
      <c r="AL113" s="434">
        <f t="shared" si="39"/>
        <v>6</v>
      </c>
      <c r="AM113" s="51">
        <v>5</v>
      </c>
      <c r="AN113" s="49">
        <v>8</v>
      </c>
      <c r="AO113" s="828"/>
      <c r="AP113" s="44" t="s">
        <v>150</v>
      </c>
      <c r="AQ113" s="717"/>
      <c r="AR113" s="717"/>
      <c r="AS113" s="50"/>
      <c r="AT113" s="50"/>
      <c r="AU113" s="50"/>
      <c r="AV113" s="50"/>
      <c r="AW113" s="424">
        <f t="shared" si="33"/>
        <v>0</v>
      </c>
      <c r="AX113" s="424">
        <f t="shared" si="34"/>
        <v>0</v>
      </c>
    </row>
    <row r="114" spans="2:50" x14ac:dyDescent="0.2">
      <c r="B114" s="26"/>
      <c r="C114" s="26"/>
      <c r="D114" s="26"/>
      <c r="E114" s="32"/>
      <c r="F114" s="26"/>
      <c r="G114" s="26"/>
      <c r="H114" s="26"/>
      <c r="I114" s="26"/>
      <c r="J114" s="26"/>
      <c r="K114" s="25"/>
      <c r="L114" s="25"/>
      <c r="M114" s="25"/>
      <c r="N114" s="25"/>
      <c r="O114" s="25"/>
      <c r="P114" s="25"/>
      <c r="Q114" s="25"/>
      <c r="R114" s="43">
        <v>11</v>
      </c>
      <c r="S114" s="43">
        <v>5</v>
      </c>
      <c r="T114" s="801"/>
      <c r="U114" s="44" t="s">
        <v>121</v>
      </c>
      <c r="V114" s="422"/>
      <c r="W114" s="422"/>
      <c r="X114" s="422"/>
      <c r="Y114" s="422"/>
      <c r="Z114" s="807"/>
      <c r="AA114" s="807"/>
      <c r="AB114" s="45" t="str">
        <f t="shared" si="36"/>
        <v>Resolução ANEEL Nº 3.279 de 17 de Outubro de 2023</v>
      </c>
      <c r="AC114" s="25"/>
      <c r="AD114" s="25"/>
      <c r="AE114" s="25"/>
      <c r="AF114" s="28">
        <v>108</v>
      </c>
      <c r="AG114" s="29" t="s">
        <v>1247</v>
      </c>
      <c r="AH114" s="28">
        <v>0</v>
      </c>
      <c r="AI114" s="25"/>
      <c r="AJ114" s="25"/>
      <c r="AK114" s="825"/>
      <c r="AL114" s="434">
        <f t="shared" si="39"/>
        <v>6</v>
      </c>
      <c r="AM114" s="51">
        <v>5</v>
      </c>
      <c r="AN114" s="49">
        <v>9</v>
      </c>
      <c r="AO114" s="828"/>
      <c r="AP114" s="44" t="s">
        <v>179</v>
      </c>
      <c r="AQ114" s="717"/>
      <c r="AR114" s="717"/>
      <c r="AS114" s="50"/>
      <c r="AT114" s="50"/>
      <c r="AU114" s="50"/>
      <c r="AV114" s="50"/>
      <c r="AW114" s="424">
        <f t="shared" si="33"/>
        <v>0</v>
      </c>
      <c r="AX114" s="424">
        <f t="shared" si="34"/>
        <v>0</v>
      </c>
    </row>
    <row r="115" spans="2:50" x14ac:dyDescent="0.2">
      <c r="B115" s="26"/>
      <c r="C115" s="26"/>
      <c r="D115" s="26"/>
      <c r="E115" s="32"/>
      <c r="F115" s="26"/>
      <c r="G115" s="26"/>
      <c r="H115" s="26"/>
      <c r="I115" s="26"/>
      <c r="J115" s="26"/>
      <c r="K115" s="25"/>
      <c r="L115" s="25"/>
      <c r="M115" s="25"/>
      <c r="N115" s="25"/>
      <c r="O115" s="25"/>
      <c r="P115" s="25"/>
      <c r="Q115" s="25"/>
      <c r="R115" s="43">
        <v>11</v>
      </c>
      <c r="S115" s="43">
        <v>6</v>
      </c>
      <c r="T115" s="801"/>
      <c r="U115" s="44" t="s">
        <v>63</v>
      </c>
      <c r="V115" s="727">
        <f>AQ214</f>
        <v>60.85</v>
      </c>
      <c r="W115" s="727">
        <f>AR214</f>
        <v>25.22</v>
      </c>
      <c r="X115" s="727">
        <f>AW214</f>
        <v>518.87</v>
      </c>
      <c r="Y115" s="727">
        <f>AX214</f>
        <v>366.33</v>
      </c>
      <c r="Z115" s="807"/>
      <c r="AA115" s="807"/>
      <c r="AB115" s="45" t="str">
        <f t="shared" si="36"/>
        <v>Resolução ANEEL Nº 3.279 de 17 de Outubro de 2023</v>
      </c>
      <c r="AC115" s="25"/>
      <c r="AD115" s="25"/>
      <c r="AE115" s="25"/>
      <c r="AF115" s="28">
        <v>109</v>
      </c>
      <c r="AG115" s="29" t="s">
        <v>1248</v>
      </c>
      <c r="AH115" s="28">
        <v>0</v>
      </c>
      <c r="AI115" s="25"/>
      <c r="AJ115" s="25"/>
      <c r="AK115" s="825"/>
      <c r="AL115" s="434">
        <f t="shared" si="39"/>
        <v>6</v>
      </c>
      <c r="AM115" s="51">
        <v>5</v>
      </c>
      <c r="AN115" s="49">
        <v>10</v>
      </c>
      <c r="AO115" s="828"/>
      <c r="AP115" s="44" t="s">
        <v>180</v>
      </c>
      <c r="AQ115" s="717"/>
      <c r="AR115" s="717"/>
      <c r="AS115" s="50"/>
      <c r="AT115" s="50"/>
      <c r="AU115" s="50"/>
      <c r="AV115" s="50"/>
      <c r="AW115" s="424">
        <f t="shared" si="33"/>
        <v>0</v>
      </c>
      <c r="AX115" s="424">
        <f t="shared" si="34"/>
        <v>0</v>
      </c>
    </row>
    <row r="116" spans="2:50" x14ac:dyDescent="0.2">
      <c r="B116" s="26"/>
      <c r="C116" s="26"/>
      <c r="D116" s="26"/>
      <c r="E116" s="32"/>
      <c r="F116" s="26"/>
      <c r="G116" s="26"/>
      <c r="H116" s="26"/>
      <c r="I116" s="26"/>
      <c r="J116" s="26"/>
      <c r="K116" s="25"/>
      <c r="L116" s="25"/>
      <c r="M116" s="25"/>
      <c r="N116" s="25"/>
      <c r="O116" s="25"/>
      <c r="P116" s="25"/>
      <c r="Q116" s="25"/>
      <c r="R116" s="43">
        <v>11</v>
      </c>
      <c r="S116" s="43">
        <v>7</v>
      </c>
      <c r="T116" s="801"/>
      <c r="U116" s="52" t="s">
        <v>64</v>
      </c>
      <c r="V116" s="727">
        <f>AS217</f>
        <v>959.88</v>
      </c>
      <c r="W116" s="727">
        <f>AU217</f>
        <v>304.73</v>
      </c>
      <c r="X116" s="727">
        <f>AW217</f>
        <v>1382.05</v>
      </c>
      <c r="Y116" s="727">
        <f>AX217</f>
        <v>574.36</v>
      </c>
      <c r="Z116" s="807"/>
      <c r="AA116" s="807"/>
      <c r="AB116" s="45" t="str">
        <f t="shared" si="36"/>
        <v>Resolução ANEEL Nº 3.279 de 17 de Outubro de 2023</v>
      </c>
      <c r="AC116" s="25"/>
      <c r="AD116" s="25"/>
      <c r="AE116" s="25"/>
      <c r="AF116" s="28">
        <v>110</v>
      </c>
      <c r="AG116" s="29" t="s">
        <v>1249</v>
      </c>
      <c r="AH116" s="28">
        <v>0</v>
      </c>
      <c r="AI116" s="25"/>
      <c r="AJ116" s="25"/>
      <c r="AK116" s="825"/>
      <c r="AL116" s="434">
        <f t="shared" si="39"/>
        <v>6</v>
      </c>
      <c r="AM116" s="51">
        <v>5</v>
      </c>
      <c r="AN116" s="49">
        <v>11</v>
      </c>
      <c r="AO116" s="828"/>
      <c r="AP116" s="44" t="s">
        <v>151</v>
      </c>
      <c r="AQ116" s="717"/>
      <c r="AR116" s="717"/>
      <c r="AS116" s="50">
        <v>749.73</v>
      </c>
      <c r="AT116" s="50">
        <v>363.74</v>
      </c>
      <c r="AU116" s="50">
        <v>231.22</v>
      </c>
      <c r="AV116" s="50">
        <v>219.07</v>
      </c>
      <c r="AW116" s="424">
        <f t="shared" si="33"/>
        <v>1113.47</v>
      </c>
      <c r="AX116" s="424">
        <f t="shared" si="34"/>
        <v>450.28999999999996</v>
      </c>
    </row>
    <row r="117" spans="2:50" x14ac:dyDescent="0.2">
      <c r="B117" s="26"/>
      <c r="C117" s="26"/>
      <c r="D117" s="26"/>
      <c r="E117" s="32"/>
      <c r="F117" s="26"/>
      <c r="G117" s="26"/>
      <c r="H117" s="26"/>
      <c r="I117" s="26"/>
      <c r="J117" s="26"/>
      <c r="K117" s="25"/>
      <c r="L117" s="25"/>
      <c r="M117" s="25"/>
      <c r="N117" s="25"/>
      <c r="O117" s="25"/>
      <c r="P117" s="25"/>
      <c r="Q117" s="25"/>
      <c r="R117" s="43">
        <v>11</v>
      </c>
      <c r="S117" s="43">
        <v>8</v>
      </c>
      <c r="T117" s="801"/>
      <c r="U117" s="52" t="s">
        <v>150</v>
      </c>
      <c r="V117" s="421"/>
      <c r="W117" s="421"/>
      <c r="X117" s="421"/>
      <c r="Y117" s="421"/>
      <c r="Z117" s="807"/>
      <c r="AA117" s="807"/>
      <c r="AB117" s="45" t="str">
        <f t="shared" si="36"/>
        <v>Resolução ANEEL Nº 3.279 de 17 de Outubro de 2023</v>
      </c>
      <c r="AC117" s="25"/>
      <c r="AD117" s="25"/>
      <c r="AE117" s="25"/>
      <c r="AF117" s="28">
        <v>111</v>
      </c>
      <c r="AG117" s="29" t="s">
        <v>1250</v>
      </c>
      <c r="AH117" s="28">
        <v>0</v>
      </c>
      <c r="AI117" s="25"/>
      <c r="AJ117" s="25"/>
      <c r="AK117" s="826"/>
      <c r="AL117" s="435">
        <f t="shared" si="39"/>
        <v>6</v>
      </c>
      <c r="AM117" s="56">
        <v>5</v>
      </c>
      <c r="AN117" s="49">
        <v>12</v>
      </c>
      <c r="AO117" s="829"/>
      <c r="AP117" s="44" t="s">
        <v>181</v>
      </c>
      <c r="AQ117" s="717"/>
      <c r="AR117" s="717"/>
      <c r="AS117" s="50">
        <v>749.73</v>
      </c>
      <c r="AT117" s="50">
        <v>363.74</v>
      </c>
      <c r="AU117" s="50">
        <v>231.22</v>
      </c>
      <c r="AV117" s="50">
        <v>219.07</v>
      </c>
      <c r="AW117" s="424">
        <f>AS117+AT117</f>
        <v>1113.47</v>
      </c>
      <c r="AX117" s="424">
        <f>AU117+AV117</f>
        <v>450.28999999999996</v>
      </c>
    </row>
    <row r="118" spans="2:50" x14ac:dyDescent="0.2">
      <c r="B118" s="26"/>
      <c r="C118" s="26"/>
      <c r="D118" s="26"/>
      <c r="E118" s="32"/>
      <c r="F118" s="26"/>
      <c r="G118" s="26"/>
      <c r="H118" s="26"/>
      <c r="I118" s="26"/>
      <c r="J118" s="26"/>
      <c r="K118" s="25"/>
      <c r="L118" s="25"/>
      <c r="M118" s="25"/>
      <c r="N118" s="25"/>
      <c r="O118" s="25"/>
      <c r="P118" s="25"/>
      <c r="Q118" s="25"/>
      <c r="R118" s="43">
        <v>11</v>
      </c>
      <c r="S118" s="43">
        <v>9</v>
      </c>
      <c r="T118" s="801"/>
      <c r="U118" s="52" t="s">
        <v>179</v>
      </c>
      <c r="V118" s="421"/>
      <c r="W118" s="421"/>
      <c r="X118" s="421"/>
      <c r="Y118" s="421"/>
      <c r="Z118" s="807"/>
      <c r="AA118" s="807"/>
      <c r="AB118" s="45" t="str">
        <f t="shared" si="36"/>
        <v>Resolução ANEEL Nº 3.279 de 17 de Outubro de 2023</v>
      </c>
      <c r="AC118" s="25"/>
      <c r="AD118" s="25"/>
      <c r="AE118" s="25"/>
      <c r="AF118" s="28">
        <v>112</v>
      </c>
      <c r="AG118" s="29" t="s">
        <v>1251</v>
      </c>
      <c r="AH118" s="28">
        <v>0</v>
      </c>
      <c r="AI118" s="25"/>
      <c r="AJ118" s="25"/>
      <c r="AK118" s="824">
        <v>2020</v>
      </c>
      <c r="AL118" s="433">
        <v>7</v>
      </c>
      <c r="AM118" s="48">
        <v>2</v>
      </c>
      <c r="AN118" s="49">
        <v>5</v>
      </c>
      <c r="AO118" s="827" t="s">
        <v>153</v>
      </c>
      <c r="AP118" s="44" t="s">
        <v>121</v>
      </c>
      <c r="AQ118" s="717"/>
      <c r="AR118" s="717"/>
      <c r="AS118" s="50"/>
      <c r="AT118" s="50"/>
      <c r="AU118" s="50"/>
      <c r="AV118" s="50"/>
      <c r="AW118" s="424">
        <f t="shared" ref="AW118:AW138" si="40">AS118+AT118</f>
        <v>0</v>
      </c>
      <c r="AX118" s="424">
        <f t="shared" ref="AX118:AX138" si="41">AU118+AV118</f>
        <v>0</v>
      </c>
    </row>
    <row r="119" spans="2:50" x14ac:dyDescent="0.2">
      <c r="B119" s="26"/>
      <c r="C119" s="26"/>
      <c r="D119" s="26"/>
      <c r="E119" s="32"/>
      <c r="F119" s="26"/>
      <c r="G119" s="26"/>
      <c r="H119" s="26"/>
      <c r="I119" s="26"/>
      <c r="J119" s="26"/>
      <c r="K119" s="25"/>
      <c r="L119" s="25"/>
      <c r="M119" s="25"/>
      <c r="N119" s="25"/>
      <c r="O119" s="25"/>
      <c r="P119" s="25"/>
      <c r="Q119" s="25"/>
      <c r="R119" s="43">
        <v>11</v>
      </c>
      <c r="S119" s="43">
        <v>10</v>
      </c>
      <c r="T119" s="801"/>
      <c r="U119" s="52" t="s">
        <v>180</v>
      </c>
      <c r="V119" s="421"/>
      <c r="W119" s="421"/>
      <c r="X119" s="421"/>
      <c r="Y119" s="421"/>
      <c r="Z119" s="807"/>
      <c r="AA119" s="807"/>
      <c r="AB119" s="45" t="str">
        <f t="shared" si="36"/>
        <v>Resolução ANEEL Nº 3.279 de 17 de Outubro de 2023</v>
      </c>
      <c r="AC119" s="25"/>
      <c r="AD119" s="25"/>
      <c r="AE119" s="25"/>
      <c r="AF119" s="28">
        <v>113</v>
      </c>
      <c r="AG119" s="29" t="s">
        <v>1252</v>
      </c>
      <c r="AH119" s="28">
        <v>0</v>
      </c>
      <c r="AI119" s="25"/>
      <c r="AJ119" s="25"/>
      <c r="AK119" s="825"/>
      <c r="AL119" s="434">
        <f t="shared" ref="AL119:AM125" si="42">AL118</f>
        <v>7</v>
      </c>
      <c r="AM119" s="51">
        <f t="shared" si="42"/>
        <v>2</v>
      </c>
      <c r="AN119" s="49">
        <v>6</v>
      </c>
      <c r="AO119" s="828"/>
      <c r="AP119" s="44" t="s">
        <v>63</v>
      </c>
      <c r="AQ119" s="717"/>
      <c r="AR119" s="717"/>
      <c r="AS119" s="50"/>
      <c r="AT119" s="50"/>
      <c r="AU119" s="50"/>
      <c r="AV119" s="50"/>
      <c r="AW119" s="424">
        <f t="shared" si="40"/>
        <v>0</v>
      </c>
      <c r="AX119" s="424">
        <f t="shared" si="41"/>
        <v>0</v>
      </c>
    </row>
    <row r="120" spans="2:50" x14ac:dyDescent="0.2">
      <c r="B120" s="26"/>
      <c r="C120" s="26"/>
      <c r="D120" s="26"/>
      <c r="E120" s="32"/>
      <c r="F120" s="26"/>
      <c r="G120" s="26"/>
      <c r="H120" s="26"/>
      <c r="I120" s="26"/>
      <c r="J120" s="26"/>
      <c r="K120" s="25"/>
      <c r="L120" s="25"/>
      <c r="M120" s="25"/>
      <c r="N120" s="25"/>
      <c r="O120" s="25"/>
      <c r="P120" s="25"/>
      <c r="Q120" s="25"/>
      <c r="R120" s="43">
        <v>11</v>
      </c>
      <c r="S120" s="43">
        <v>11</v>
      </c>
      <c r="T120" s="801"/>
      <c r="U120" s="52" t="s">
        <v>151</v>
      </c>
      <c r="V120" s="727">
        <f>AS221</f>
        <v>1017.35</v>
      </c>
      <c r="W120" s="727">
        <f>AU221</f>
        <v>316.22000000000003</v>
      </c>
      <c r="X120" s="727">
        <f>AW221</f>
        <v>1439.52</v>
      </c>
      <c r="Y120" s="727">
        <f>AX221</f>
        <v>585.85</v>
      </c>
      <c r="Z120" s="807"/>
      <c r="AA120" s="807"/>
      <c r="AB120" s="45" t="str">
        <f t="shared" si="36"/>
        <v>Resolução ANEEL Nº 3.279 de 17 de Outubro de 2023</v>
      </c>
      <c r="AC120" s="25"/>
      <c r="AD120" s="25"/>
      <c r="AE120" s="25"/>
      <c r="AF120" s="28">
        <v>114</v>
      </c>
      <c r="AG120" s="29" t="s">
        <v>1253</v>
      </c>
      <c r="AH120" s="28">
        <v>0</v>
      </c>
      <c r="AI120" s="25"/>
      <c r="AJ120" s="25"/>
      <c r="AK120" s="825"/>
      <c r="AL120" s="434">
        <f t="shared" si="42"/>
        <v>7</v>
      </c>
      <c r="AM120" s="51">
        <f>AM118</f>
        <v>2</v>
      </c>
      <c r="AN120" s="49">
        <v>7</v>
      </c>
      <c r="AO120" s="828"/>
      <c r="AP120" s="44" t="s">
        <v>64</v>
      </c>
      <c r="AQ120" s="717"/>
      <c r="AR120" s="717"/>
      <c r="AS120" s="50"/>
      <c r="AT120" s="50"/>
      <c r="AU120" s="50"/>
      <c r="AV120" s="50"/>
      <c r="AW120" s="424">
        <f t="shared" si="40"/>
        <v>0</v>
      </c>
      <c r="AX120" s="424">
        <f t="shared" si="41"/>
        <v>0</v>
      </c>
    </row>
    <row r="121" spans="2:50" x14ac:dyDescent="0.2">
      <c r="B121" s="26"/>
      <c r="C121" s="26"/>
      <c r="D121" s="26"/>
      <c r="E121" s="32"/>
      <c r="F121" s="26"/>
      <c r="G121" s="26"/>
      <c r="H121" s="26"/>
      <c r="I121" s="26"/>
      <c r="J121" s="26"/>
      <c r="K121" s="25"/>
      <c r="L121" s="25"/>
      <c r="M121" s="25"/>
      <c r="N121" s="25"/>
      <c r="O121" s="25"/>
      <c r="P121" s="25"/>
      <c r="Q121" s="25"/>
      <c r="R121" s="43">
        <v>11</v>
      </c>
      <c r="S121" s="43">
        <v>12</v>
      </c>
      <c r="T121" s="802"/>
      <c r="U121" s="52" t="s">
        <v>181</v>
      </c>
      <c r="V121" s="727">
        <f>AS222</f>
        <v>1017.35</v>
      </c>
      <c r="W121" s="727">
        <f>AU222</f>
        <v>316.22000000000003</v>
      </c>
      <c r="X121" s="727">
        <f>X120</f>
        <v>1439.52</v>
      </c>
      <c r="Y121" s="727">
        <f>Y120</f>
        <v>585.85</v>
      </c>
      <c r="Z121" s="808"/>
      <c r="AA121" s="808"/>
      <c r="AB121" s="45" t="str">
        <f t="shared" si="36"/>
        <v>Resolução ANEEL Nº 3.279 de 17 de Outubro de 2023</v>
      </c>
      <c r="AC121" s="25"/>
      <c r="AD121" s="25"/>
      <c r="AE121" s="25"/>
      <c r="AF121" s="28">
        <v>115</v>
      </c>
      <c r="AG121" s="29" t="s">
        <v>1254</v>
      </c>
      <c r="AH121" s="28">
        <v>0</v>
      </c>
      <c r="AI121" s="25"/>
      <c r="AJ121" s="25"/>
      <c r="AK121" s="825"/>
      <c r="AL121" s="434">
        <f t="shared" si="42"/>
        <v>7</v>
      </c>
      <c r="AM121" s="51">
        <f>AM118</f>
        <v>2</v>
      </c>
      <c r="AN121" s="49">
        <v>8</v>
      </c>
      <c r="AO121" s="828"/>
      <c r="AP121" s="44" t="s">
        <v>150</v>
      </c>
      <c r="AQ121" s="717"/>
      <c r="AR121" s="717"/>
      <c r="AS121" s="50"/>
      <c r="AT121" s="50"/>
      <c r="AU121" s="50"/>
      <c r="AV121" s="50"/>
      <c r="AW121" s="424">
        <f t="shared" si="40"/>
        <v>0</v>
      </c>
      <c r="AX121" s="424">
        <f t="shared" si="41"/>
        <v>0</v>
      </c>
    </row>
    <row r="122" spans="2:50" x14ac:dyDescent="0.2">
      <c r="B122" s="26"/>
      <c r="C122" s="26"/>
      <c r="D122" s="26"/>
      <c r="E122" s="32"/>
      <c r="F122" s="26"/>
      <c r="G122" s="26"/>
      <c r="H122" s="26"/>
      <c r="I122" s="26"/>
      <c r="J122" s="26"/>
      <c r="K122" s="25"/>
      <c r="L122" s="25"/>
      <c r="M122" s="25"/>
      <c r="N122" s="25"/>
      <c r="O122" s="25"/>
      <c r="P122" s="25"/>
      <c r="Q122" s="25"/>
      <c r="R122" s="43">
        <v>12</v>
      </c>
      <c r="S122" s="43">
        <v>2</v>
      </c>
      <c r="T122" s="800">
        <v>2025</v>
      </c>
      <c r="U122" s="44" t="s">
        <v>162</v>
      </c>
      <c r="V122" s="422"/>
      <c r="W122" s="422"/>
      <c r="X122" s="422"/>
      <c r="Y122" s="422"/>
      <c r="Z122" s="804">
        <v>45587</v>
      </c>
      <c r="AA122" s="804">
        <v>45951</v>
      </c>
      <c r="AB122" s="45" t="s">
        <v>1391</v>
      </c>
      <c r="AC122" s="25"/>
      <c r="AD122" s="25"/>
      <c r="AE122" s="25"/>
      <c r="AF122" s="28">
        <v>116</v>
      </c>
      <c r="AG122" s="29" t="s">
        <v>1255</v>
      </c>
      <c r="AH122" s="28">
        <v>0</v>
      </c>
      <c r="AI122" s="25"/>
      <c r="AJ122" s="25"/>
      <c r="AK122" s="825"/>
      <c r="AL122" s="434">
        <f t="shared" si="42"/>
        <v>7</v>
      </c>
      <c r="AM122" s="51">
        <f>AM118</f>
        <v>2</v>
      </c>
      <c r="AN122" s="49">
        <v>9</v>
      </c>
      <c r="AO122" s="828"/>
      <c r="AP122" s="44" t="s">
        <v>179</v>
      </c>
      <c r="AQ122" s="717"/>
      <c r="AR122" s="717"/>
      <c r="AS122" s="50"/>
      <c r="AT122" s="50"/>
      <c r="AU122" s="50"/>
      <c r="AV122" s="50"/>
      <c r="AW122" s="424">
        <f t="shared" si="40"/>
        <v>0</v>
      </c>
      <c r="AX122" s="424">
        <f t="shared" si="41"/>
        <v>0</v>
      </c>
    </row>
    <row r="123" spans="2:50" x14ac:dyDescent="0.2">
      <c r="B123" s="26"/>
      <c r="C123" s="26"/>
      <c r="D123" s="26"/>
      <c r="E123" s="32"/>
      <c r="F123" s="26"/>
      <c r="G123" s="26"/>
      <c r="H123" s="26"/>
      <c r="I123" s="26"/>
      <c r="J123" s="26"/>
      <c r="K123" s="25"/>
      <c r="L123" s="25"/>
      <c r="M123" s="25"/>
      <c r="N123" s="25"/>
      <c r="O123" s="25"/>
      <c r="P123" s="25"/>
      <c r="Q123" s="25"/>
      <c r="R123" s="43">
        <v>12</v>
      </c>
      <c r="S123" s="43">
        <v>3</v>
      </c>
      <c r="T123" s="801"/>
      <c r="U123" s="44" t="s">
        <v>123</v>
      </c>
      <c r="V123" s="422"/>
      <c r="W123" s="422"/>
      <c r="X123" s="422"/>
      <c r="Y123" s="422"/>
      <c r="Z123" s="807"/>
      <c r="AA123" s="807"/>
      <c r="AB123" s="45" t="str">
        <f>AB122</f>
        <v>Resolução ANEEL Nº 3.407 de 15 de Outubro de 2024</v>
      </c>
      <c r="AC123" s="25"/>
      <c r="AD123" s="25"/>
      <c r="AE123" s="25"/>
      <c r="AF123" s="28">
        <v>117</v>
      </c>
      <c r="AG123" s="29" t="s">
        <v>1256</v>
      </c>
      <c r="AH123" s="28">
        <v>0</v>
      </c>
      <c r="AI123" s="25"/>
      <c r="AJ123" s="25"/>
      <c r="AK123" s="825"/>
      <c r="AL123" s="434">
        <f t="shared" si="42"/>
        <v>7</v>
      </c>
      <c r="AM123" s="51">
        <f>AM119</f>
        <v>2</v>
      </c>
      <c r="AN123" s="53">
        <v>10</v>
      </c>
      <c r="AO123" s="828"/>
      <c r="AP123" s="44" t="s">
        <v>180</v>
      </c>
      <c r="AQ123" s="717"/>
      <c r="AR123" s="717"/>
      <c r="AS123" s="50"/>
      <c r="AT123" s="50"/>
      <c r="AU123" s="50"/>
      <c r="AV123" s="50"/>
      <c r="AW123" s="424">
        <f t="shared" si="40"/>
        <v>0</v>
      </c>
      <c r="AX123" s="424">
        <f t="shared" si="41"/>
        <v>0</v>
      </c>
    </row>
    <row r="124" spans="2:50" x14ac:dyDescent="0.2">
      <c r="B124" s="26"/>
      <c r="C124" s="26"/>
      <c r="D124" s="26"/>
      <c r="E124" s="32"/>
      <c r="F124" s="26"/>
      <c r="G124" s="26"/>
      <c r="H124" s="26"/>
      <c r="I124" s="26"/>
      <c r="J124" s="26"/>
      <c r="K124" s="25"/>
      <c r="L124" s="25"/>
      <c r="M124" s="25"/>
      <c r="N124" s="25"/>
      <c r="O124" s="25"/>
      <c r="P124" s="25"/>
      <c r="Q124" s="25"/>
      <c r="R124" s="43">
        <v>12</v>
      </c>
      <c r="S124" s="43">
        <v>4</v>
      </c>
      <c r="T124" s="801"/>
      <c r="U124" s="44" t="s">
        <v>122</v>
      </c>
      <c r="V124" s="422"/>
      <c r="W124" s="422"/>
      <c r="X124" s="422"/>
      <c r="Y124" s="422"/>
      <c r="Z124" s="807"/>
      <c r="AA124" s="807"/>
      <c r="AB124" s="45" t="str">
        <f>AB123</f>
        <v>Resolução ANEEL Nº 3.407 de 15 de Outubro de 2024</v>
      </c>
      <c r="AC124" s="25"/>
      <c r="AD124" s="25"/>
      <c r="AE124" s="25"/>
      <c r="AF124" s="28">
        <v>118</v>
      </c>
      <c r="AG124" s="29" t="s">
        <v>1257</v>
      </c>
      <c r="AH124" s="28">
        <v>0</v>
      </c>
      <c r="AI124" s="25"/>
      <c r="AJ124" s="25"/>
      <c r="AK124" s="825"/>
      <c r="AL124" s="434">
        <f t="shared" si="42"/>
        <v>7</v>
      </c>
      <c r="AM124" s="51">
        <f>AM120</f>
        <v>2</v>
      </c>
      <c r="AN124" s="53">
        <v>11</v>
      </c>
      <c r="AO124" s="828"/>
      <c r="AP124" s="44" t="s">
        <v>151</v>
      </c>
      <c r="AQ124" s="717"/>
      <c r="AR124" s="717"/>
      <c r="AS124" s="50"/>
      <c r="AT124" s="50"/>
      <c r="AU124" s="50"/>
      <c r="AV124" s="50"/>
      <c r="AW124" s="424">
        <f t="shared" si="40"/>
        <v>0</v>
      </c>
      <c r="AX124" s="424">
        <f t="shared" si="41"/>
        <v>0</v>
      </c>
    </row>
    <row r="125" spans="2:50" x14ac:dyDescent="0.2">
      <c r="B125" s="26"/>
      <c r="C125" s="26"/>
      <c r="D125" s="26"/>
      <c r="E125" s="32"/>
      <c r="F125" s="26"/>
      <c r="G125" s="26"/>
      <c r="H125" s="26"/>
      <c r="I125" s="26"/>
      <c r="J125" s="26"/>
      <c r="K125" s="25"/>
      <c r="L125" s="25"/>
      <c r="M125" s="25"/>
      <c r="N125" s="25"/>
      <c r="O125" s="25"/>
      <c r="P125" s="25"/>
      <c r="Q125" s="25"/>
      <c r="R125" s="43">
        <v>12</v>
      </c>
      <c r="S125" s="43">
        <v>5</v>
      </c>
      <c r="T125" s="801"/>
      <c r="U125" s="44" t="s">
        <v>121</v>
      </c>
      <c r="V125" s="422"/>
      <c r="W125" s="422"/>
      <c r="X125" s="422"/>
      <c r="Y125" s="422"/>
      <c r="Z125" s="807"/>
      <c r="AA125" s="807"/>
      <c r="AB125" s="45" t="str">
        <f t="shared" ref="AB125:AB132" si="43">AB124</f>
        <v>Resolução ANEEL Nº 3.407 de 15 de Outubro de 2024</v>
      </c>
      <c r="AC125" s="25"/>
      <c r="AD125" s="25"/>
      <c r="AE125" s="25"/>
      <c r="AF125" s="28">
        <v>119</v>
      </c>
      <c r="AG125" s="725" t="s">
        <v>1258</v>
      </c>
      <c r="AH125" s="28">
        <v>0</v>
      </c>
      <c r="AI125" s="25"/>
      <c r="AJ125" s="25"/>
      <c r="AK125" s="825"/>
      <c r="AL125" s="434">
        <f t="shared" si="42"/>
        <v>7</v>
      </c>
      <c r="AM125" s="51">
        <f>AM121</f>
        <v>2</v>
      </c>
      <c r="AN125" s="53">
        <v>12</v>
      </c>
      <c r="AO125" s="829"/>
      <c r="AP125" s="44" t="s">
        <v>181</v>
      </c>
      <c r="AQ125" s="717"/>
      <c r="AR125" s="717"/>
      <c r="AS125" s="50"/>
      <c r="AT125" s="50"/>
      <c r="AU125" s="50"/>
      <c r="AV125" s="50"/>
      <c r="AW125" s="424">
        <f t="shared" si="40"/>
        <v>0</v>
      </c>
      <c r="AX125" s="424">
        <f t="shared" si="41"/>
        <v>0</v>
      </c>
    </row>
    <row r="126" spans="2:50" x14ac:dyDescent="0.2">
      <c r="B126" s="26"/>
      <c r="C126" s="26"/>
      <c r="D126" s="26"/>
      <c r="E126" s="32"/>
      <c r="F126" s="26"/>
      <c r="G126" s="26"/>
      <c r="H126" s="26"/>
      <c r="I126" s="26"/>
      <c r="J126" s="26"/>
      <c r="K126" s="25"/>
      <c r="L126" s="25"/>
      <c r="M126" s="25"/>
      <c r="N126" s="25"/>
      <c r="O126" s="25"/>
      <c r="P126" s="25"/>
      <c r="Q126" s="25"/>
      <c r="R126" s="43">
        <v>12</v>
      </c>
      <c r="S126" s="43">
        <v>6</v>
      </c>
      <c r="T126" s="801"/>
      <c r="U126" s="44" t="s">
        <v>63</v>
      </c>
      <c r="V126" s="727">
        <f>AQ235</f>
        <v>65.45</v>
      </c>
      <c r="W126" s="727">
        <f>AR235</f>
        <v>27.09</v>
      </c>
      <c r="X126" s="727">
        <f>AW235</f>
        <v>516.11</v>
      </c>
      <c r="Y126" s="727">
        <f>AX235</f>
        <v>354.22999999999996</v>
      </c>
      <c r="Z126" s="807"/>
      <c r="AA126" s="807"/>
      <c r="AB126" s="45" t="str">
        <f t="shared" si="43"/>
        <v>Resolução ANEEL Nº 3.407 de 15 de Outubro de 2024</v>
      </c>
      <c r="AC126" s="25"/>
      <c r="AD126" s="25"/>
      <c r="AE126" s="25"/>
      <c r="AF126" s="28">
        <v>120</v>
      </c>
      <c r="AG126" s="29" t="s">
        <v>1259</v>
      </c>
      <c r="AH126" s="28">
        <v>0</v>
      </c>
      <c r="AI126" s="25"/>
      <c r="AJ126" s="25"/>
      <c r="AK126" s="825"/>
      <c r="AL126" s="434">
        <f>AL122</f>
        <v>7</v>
      </c>
      <c r="AM126" s="48">
        <v>3</v>
      </c>
      <c r="AN126" s="53">
        <v>2</v>
      </c>
      <c r="AO126" s="827" t="s">
        <v>167</v>
      </c>
      <c r="AP126" s="44" t="s">
        <v>162</v>
      </c>
      <c r="AQ126" s="717"/>
      <c r="AR126" s="717"/>
      <c r="AS126" s="50"/>
      <c r="AT126" s="50"/>
      <c r="AU126" s="50"/>
      <c r="AV126" s="50"/>
      <c r="AW126" s="424">
        <f t="shared" si="40"/>
        <v>0</v>
      </c>
      <c r="AX126" s="424">
        <f t="shared" si="41"/>
        <v>0</v>
      </c>
    </row>
    <row r="127" spans="2:50" x14ac:dyDescent="0.2">
      <c r="B127" s="26"/>
      <c r="C127" s="26"/>
      <c r="D127" s="26"/>
      <c r="E127" s="32"/>
      <c r="F127" s="26"/>
      <c r="G127" s="26"/>
      <c r="H127" s="26"/>
      <c r="I127" s="26"/>
      <c r="J127" s="26"/>
      <c r="K127" s="25"/>
      <c r="L127" s="25"/>
      <c r="M127" s="25"/>
      <c r="N127" s="25"/>
      <c r="O127" s="25"/>
      <c r="P127" s="25"/>
      <c r="Q127" s="25"/>
      <c r="R127" s="43">
        <v>12</v>
      </c>
      <c r="S127" s="43">
        <v>7</v>
      </c>
      <c r="T127" s="801"/>
      <c r="U127" s="52" t="s">
        <v>64</v>
      </c>
      <c r="V127" s="727">
        <f>AS238</f>
        <v>1084.1500000000001</v>
      </c>
      <c r="W127" s="727">
        <f>AU238</f>
        <v>333.09</v>
      </c>
      <c r="X127" s="727">
        <f>AW238</f>
        <v>1503.73</v>
      </c>
      <c r="Y127" s="727">
        <f>AX238</f>
        <v>590.79</v>
      </c>
      <c r="Z127" s="807"/>
      <c r="AA127" s="807"/>
      <c r="AB127" s="45" t="str">
        <f t="shared" si="43"/>
        <v>Resolução ANEEL Nº 3.407 de 15 de Outubro de 2024</v>
      </c>
      <c r="AC127" s="25"/>
      <c r="AD127" s="25"/>
      <c r="AE127" s="25"/>
      <c r="AF127" s="28">
        <v>121</v>
      </c>
      <c r="AG127" s="29" t="s">
        <v>1260</v>
      </c>
      <c r="AH127" s="28">
        <v>0</v>
      </c>
      <c r="AI127" s="25"/>
      <c r="AJ127" s="25"/>
      <c r="AK127" s="825"/>
      <c r="AL127" s="434">
        <f>AL122</f>
        <v>7</v>
      </c>
      <c r="AM127" s="51">
        <f>AM126</f>
        <v>3</v>
      </c>
      <c r="AN127" s="53">
        <v>3</v>
      </c>
      <c r="AO127" s="828"/>
      <c r="AP127" s="44" t="s">
        <v>123</v>
      </c>
      <c r="AQ127" s="717"/>
      <c r="AR127" s="717"/>
      <c r="AS127" s="50"/>
      <c r="AT127" s="50"/>
      <c r="AU127" s="50"/>
      <c r="AV127" s="50"/>
      <c r="AW127" s="424">
        <f t="shared" si="40"/>
        <v>0</v>
      </c>
      <c r="AX127" s="424">
        <f t="shared" si="41"/>
        <v>0</v>
      </c>
    </row>
    <row r="128" spans="2:50" x14ac:dyDescent="0.2">
      <c r="B128" s="26"/>
      <c r="C128" s="26"/>
      <c r="D128" s="26"/>
      <c r="E128" s="32"/>
      <c r="F128" s="26"/>
      <c r="G128" s="26"/>
      <c r="H128" s="26"/>
      <c r="I128" s="26"/>
      <c r="J128" s="26"/>
      <c r="K128" s="25"/>
      <c r="L128" s="25"/>
      <c r="M128" s="25"/>
      <c r="N128" s="25"/>
      <c r="O128" s="25"/>
      <c r="P128" s="25"/>
      <c r="Q128" s="25"/>
      <c r="R128" s="43">
        <v>12</v>
      </c>
      <c r="S128" s="43">
        <v>8</v>
      </c>
      <c r="T128" s="801"/>
      <c r="U128" s="52" t="s">
        <v>150</v>
      </c>
      <c r="V128" s="421"/>
      <c r="W128" s="421"/>
      <c r="X128" s="421"/>
      <c r="Y128" s="421"/>
      <c r="Z128" s="807"/>
      <c r="AA128" s="807"/>
      <c r="AB128" s="45" t="str">
        <f t="shared" si="43"/>
        <v>Resolução ANEEL Nº 3.407 de 15 de Outubro de 2024</v>
      </c>
      <c r="AC128" s="25"/>
      <c r="AD128" s="25"/>
      <c r="AE128" s="25"/>
      <c r="AF128" s="28">
        <v>122</v>
      </c>
      <c r="AG128" s="29" t="s">
        <v>1261</v>
      </c>
      <c r="AH128" s="28">
        <v>0</v>
      </c>
      <c r="AI128" s="25"/>
      <c r="AJ128" s="25"/>
      <c r="AK128" s="825"/>
      <c r="AL128" s="434">
        <f t="shared" ref="AL128:AM138" si="44">AL127</f>
        <v>7</v>
      </c>
      <c r="AM128" s="51">
        <f>AM126</f>
        <v>3</v>
      </c>
      <c r="AN128" s="53">
        <v>4</v>
      </c>
      <c r="AO128" s="828"/>
      <c r="AP128" s="44" t="s">
        <v>122</v>
      </c>
      <c r="AQ128" s="717"/>
      <c r="AR128" s="717"/>
      <c r="AS128" s="50"/>
      <c r="AT128" s="50"/>
      <c r="AU128" s="50"/>
      <c r="AV128" s="50"/>
      <c r="AW128" s="424">
        <f t="shared" si="40"/>
        <v>0</v>
      </c>
      <c r="AX128" s="424">
        <f t="shared" si="41"/>
        <v>0</v>
      </c>
    </row>
    <row r="129" spans="2:50" x14ac:dyDescent="0.2">
      <c r="B129" s="26"/>
      <c r="C129" s="26"/>
      <c r="D129" s="26"/>
      <c r="E129" s="32"/>
      <c r="F129" s="26"/>
      <c r="G129" s="26"/>
      <c r="H129" s="26"/>
      <c r="I129" s="26"/>
      <c r="J129" s="26"/>
      <c r="K129" s="25"/>
      <c r="L129" s="25"/>
      <c r="M129" s="25"/>
      <c r="N129" s="25"/>
      <c r="O129" s="25"/>
      <c r="P129" s="25"/>
      <c r="Q129" s="25"/>
      <c r="R129" s="43">
        <v>12</v>
      </c>
      <c r="S129" s="43">
        <v>9</v>
      </c>
      <c r="T129" s="801"/>
      <c r="U129" s="52" t="s">
        <v>179</v>
      </c>
      <c r="V129" s="421"/>
      <c r="W129" s="421"/>
      <c r="X129" s="421"/>
      <c r="Y129" s="421"/>
      <c r="Z129" s="807"/>
      <c r="AA129" s="807"/>
      <c r="AB129" s="45" t="str">
        <f t="shared" si="43"/>
        <v>Resolução ANEEL Nº 3.407 de 15 de Outubro de 2024</v>
      </c>
      <c r="AC129" s="25"/>
      <c r="AD129" s="25"/>
      <c r="AE129" s="25"/>
      <c r="AF129" s="28">
        <v>123</v>
      </c>
      <c r="AG129" s="29" t="s">
        <v>1262</v>
      </c>
      <c r="AH129" s="28">
        <v>0</v>
      </c>
      <c r="AI129" s="25"/>
      <c r="AJ129" s="25"/>
      <c r="AK129" s="825"/>
      <c r="AL129" s="434">
        <f t="shared" si="44"/>
        <v>7</v>
      </c>
      <c r="AM129" s="51">
        <f t="shared" si="44"/>
        <v>3</v>
      </c>
      <c r="AN129" s="53">
        <v>5</v>
      </c>
      <c r="AO129" s="828"/>
      <c r="AP129" s="44" t="s">
        <v>121</v>
      </c>
      <c r="AQ129" s="717"/>
      <c r="AR129" s="717"/>
      <c r="AS129" s="50"/>
      <c r="AT129" s="50"/>
      <c r="AU129" s="50"/>
      <c r="AV129" s="50"/>
      <c r="AW129" s="424">
        <f t="shared" si="40"/>
        <v>0</v>
      </c>
      <c r="AX129" s="424">
        <f t="shared" si="41"/>
        <v>0</v>
      </c>
    </row>
    <row r="130" spans="2:50" x14ac:dyDescent="0.2">
      <c r="B130" s="26"/>
      <c r="C130" s="26"/>
      <c r="D130" s="26"/>
      <c r="E130" s="32"/>
      <c r="F130" s="26"/>
      <c r="G130" s="26"/>
      <c r="H130" s="26"/>
      <c r="I130" s="26"/>
      <c r="J130" s="26"/>
      <c r="K130" s="25"/>
      <c r="L130" s="25"/>
      <c r="M130" s="25"/>
      <c r="N130" s="25"/>
      <c r="O130" s="25"/>
      <c r="P130" s="25"/>
      <c r="Q130" s="25"/>
      <c r="R130" s="43">
        <v>12</v>
      </c>
      <c r="S130" s="43">
        <v>10</v>
      </c>
      <c r="T130" s="801"/>
      <c r="U130" s="52" t="s">
        <v>180</v>
      </c>
      <c r="V130" s="421"/>
      <c r="W130" s="421"/>
      <c r="X130" s="421"/>
      <c r="Y130" s="421"/>
      <c r="Z130" s="807"/>
      <c r="AA130" s="807"/>
      <c r="AB130" s="45" t="str">
        <f t="shared" si="43"/>
        <v>Resolução ANEEL Nº 3.407 de 15 de Outubro de 2024</v>
      </c>
      <c r="AC130" s="25"/>
      <c r="AD130" s="25"/>
      <c r="AE130" s="25"/>
      <c r="AF130" s="28">
        <v>124</v>
      </c>
      <c r="AG130" s="29" t="s">
        <v>1263</v>
      </c>
      <c r="AH130" s="28">
        <v>0</v>
      </c>
      <c r="AI130" s="25"/>
      <c r="AJ130" s="25"/>
      <c r="AK130" s="825"/>
      <c r="AL130" s="434">
        <f t="shared" si="44"/>
        <v>7</v>
      </c>
      <c r="AM130" s="56">
        <f t="shared" si="44"/>
        <v>3</v>
      </c>
      <c r="AN130" s="53">
        <v>6</v>
      </c>
      <c r="AO130" s="829"/>
      <c r="AP130" s="44" t="s">
        <v>63</v>
      </c>
      <c r="AQ130" s="717">
        <f>61.1</f>
        <v>61.1</v>
      </c>
      <c r="AR130" s="717">
        <f>22.19</f>
        <v>22.19</v>
      </c>
      <c r="AS130" s="50">
        <f>71.32</f>
        <v>71.319999999999993</v>
      </c>
      <c r="AT130" s="50">
        <f>331.19</f>
        <v>331.19</v>
      </c>
      <c r="AU130" s="50">
        <f>71.32</f>
        <v>71.319999999999993</v>
      </c>
      <c r="AV130" s="50">
        <f>197.09</f>
        <v>197.09</v>
      </c>
      <c r="AW130" s="424">
        <f t="shared" si="40"/>
        <v>402.51</v>
      </c>
      <c r="AX130" s="424">
        <f t="shared" si="41"/>
        <v>268.40999999999997</v>
      </c>
    </row>
    <row r="131" spans="2:50" x14ac:dyDescent="0.2">
      <c r="B131" s="26"/>
      <c r="C131" s="26"/>
      <c r="D131" s="26"/>
      <c r="E131" s="32"/>
      <c r="F131" s="26"/>
      <c r="G131" s="26"/>
      <c r="H131" s="26"/>
      <c r="I131" s="26"/>
      <c r="J131" s="26"/>
      <c r="K131" s="25"/>
      <c r="L131" s="25"/>
      <c r="M131" s="25"/>
      <c r="N131" s="25"/>
      <c r="O131" s="25"/>
      <c r="P131" s="25"/>
      <c r="Q131" s="25"/>
      <c r="R131" s="43">
        <v>12</v>
      </c>
      <c r="S131" s="43">
        <v>11</v>
      </c>
      <c r="T131" s="801"/>
      <c r="U131" s="52" t="s">
        <v>151</v>
      </c>
      <c r="V131" s="727">
        <f>AS242</f>
        <v>1150.04</v>
      </c>
      <c r="W131" s="727">
        <f>AU242</f>
        <v>346.27</v>
      </c>
      <c r="X131" s="727">
        <f>AW242</f>
        <v>1569.62</v>
      </c>
      <c r="Y131" s="727">
        <f>AX242</f>
        <v>603.97</v>
      </c>
      <c r="Z131" s="807"/>
      <c r="AA131" s="807"/>
      <c r="AB131" s="45" t="str">
        <f t="shared" si="43"/>
        <v>Resolução ANEEL Nº 3.407 de 15 de Outubro de 2024</v>
      </c>
      <c r="AC131" s="25"/>
      <c r="AD131" s="25"/>
      <c r="AE131" s="25"/>
      <c r="AF131" s="28">
        <v>125</v>
      </c>
      <c r="AG131" s="29" t="s">
        <v>1264</v>
      </c>
      <c r="AH131" s="28">
        <v>0</v>
      </c>
      <c r="AI131" s="25"/>
      <c r="AJ131" s="25"/>
      <c r="AK131" s="825"/>
      <c r="AL131" s="434">
        <f t="shared" si="44"/>
        <v>7</v>
      </c>
      <c r="AM131" s="51">
        <v>4</v>
      </c>
      <c r="AN131" s="49">
        <v>5</v>
      </c>
      <c r="AO131" s="827" t="s">
        <v>168</v>
      </c>
      <c r="AP131" s="44" t="s">
        <v>121</v>
      </c>
      <c r="AQ131" s="717"/>
      <c r="AR131" s="717"/>
      <c r="AS131" s="50"/>
      <c r="AT131" s="50"/>
      <c r="AU131" s="50"/>
      <c r="AV131" s="50"/>
      <c r="AW131" s="424">
        <f t="shared" si="40"/>
        <v>0</v>
      </c>
      <c r="AX131" s="424">
        <f t="shared" si="41"/>
        <v>0</v>
      </c>
    </row>
    <row r="132" spans="2:50" x14ac:dyDescent="0.2">
      <c r="B132" s="26"/>
      <c r="C132" s="26"/>
      <c r="D132" s="26"/>
      <c r="E132" s="32"/>
      <c r="F132" s="26"/>
      <c r="G132" s="26"/>
      <c r="H132" s="26"/>
      <c r="I132" s="26"/>
      <c r="J132" s="26"/>
      <c r="K132" s="25"/>
      <c r="L132" s="25"/>
      <c r="M132" s="25"/>
      <c r="N132" s="25"/>
      <c r="O132" s="25"/>
      <c r="P132" s="25"/>
      <c r="Q132" s="25"/>
      <c r="R132" s="43">
        <v>12</v>
      </c>
      <c r="S132" s="43">
        <v>12</v>
      </c>
      <c r="T132" s="802"/>
      <c r="U132" s="52" t="s">
        <v>181</v>
      </c>
      <c r="V132" s="727">
        <f>AS242</f>
        <v>1150.04</v>
      </c>
      <c r="W132" s="727">
        <f>AU242</f>
        <v>346.27</v>
      </c>
      <c r="X132" s="727">
        <f>AW242</f>
        <v>1569.62</v>
      </c>
      <c r="Y132" s="727">
        <f>AX242</f>
        <v>603.97</v>
      </c>
      <c r="Z132" s="808"/>
      <c r="AA132" s="808"/>
      <c r="AB132" s="45" t="str">
        <f t="shared" si="43"/>
        <v>Resolução ANEEL Nº 3.407 de 15 de Outubro de 2024</v>
      </c>
      <c r="AC132" s="25"/>
      <c r="AD132" s="25"/>
      <c r="AE132" s="25"/>
      <c r="AF132" s="28">
        <v>126</v>
      </c>
      <c r="AG132" s="29" t="s">
        <v>1265</v>
      </c>
      <c r="AH132" s="28">
        <v>0</v>
      </c>
      <c r="AI132" s="25"/>
      <c r="AJ132" s="25"/>
      <c r="AK132" s="825"/>
      <c r="AL132" s="434">
        <f t="shared" si="44"/>
        <v>7</v>
      </c>
      <c r="AM132" s="56">
        <v>4</v>
      </c>
      <c r="AN132" s="49">
        <v>6</v>
      </c>
      <c r="AO132" s="829"/>
      <c r="AP132" s="44" t="s">
        <v>63</v>
      </c>
      <c r="AQ132" s="717"/>
      <c r="AR132" s="717"/>
      <c r="AS132" s="50"/>
      <c r="AT132" s="50"/>
      <c r="AU132" s="50"/>
      <c r="AV132" s="50"/>
      <c r="AW132" s="424">
        <f t="shared" si="40"/>
        <v>0</v>
      </c>
      <c r="AX132" s="424">
        <f t="shared" si="41"/>
        <v>0</v>
      </c>
    </row>
    <row r="133" spans="2:50" x14ac:dyDescent="0.2">
      <c r="B133" s="26"/>
      <c r="C133" s="26"/>
      <c r="D133" s="26"/>
      <c r="E133" s="32"/>
      <c r="F133" s="26"/>
      <c r="G133" s="26"/>
      <c r="H133" s="26"/>
      <c r="I133" s="26"/>
      <c r="J133" s="26"/>
      <c r="K133" s="25"/>
      <c r="L133" s="25"/>
      <c r="M133" s="25"/>
      <c r="N133" s="25"/>
      <c r="O133" s="25"/>
      <c r="P133" s="25"/>
      <c r="Q133" s="25"/>
      <c r="R133" s="43">
        <v>13</v>
      </c>
      <c r="S133" s="43">
        <v>2</v>
      </c>
      <c r="T133" s="800">
        <v>2026</v>
      </c>
      <c r="U133" s="44" t="s">
        <v>162</v>
      </c>
      <c r="V133" s="422"/>
      <c r="W133" s="422"/>
      <c r="X133" s="422"/>
      <c r="Y133" s="422"/>
      <c r="Z133" s="804">
        <v>45952</v>
      </c>
      <c r="AA133" s="804">
        <v>46316</v>
      </c>
      <c r="AB133" s="45" t="s">
        <v>1392</v>
      </c>
      <c r="AC133" s="25"/>
      <c r="AD133" s="25"/>
      <c r="AE133" s="25"/>
      <c r="AF133" s="28">
        <v>127</v>
      </c>
      <c r="AG133" s="29" t="s">
        <v>1266</v>
      </c>
      <c r="AH133" s="28">
        <v>0</v>
      </c>
      <c r="AI133" s="25"/>
      <c r="AJ133" s="25"/>
      <c r="AK133" s="825"/>
      <c r="AL133" s="434">
        <f t="shared" si="44"/>
        <v>7</v>
      </c>
      <c r="AM133" s="51">
        <v>5</v>
      </c>
      <c r="AN133" s="49">
        <v>7</v>
      </c>
      <c r="AO133" s="827" t="s">
        <v>166</v>
      </c>
      <c r="AP133" s="44" t="s">
        <v>64</v>
      </c>
      <c r="AQ133" s="717"/>
      <c r="AR133" s="717"/>
      <c r="AS133" s="50">
        <f>1000.64</f>
        <v>1000.64</v>
      </c>
      <c r="AT133" s="50">
        <f>331.19</f>
        <v>331.19</v>
      </c>
      <c r="AU133" s="50">
        <f>282.56</f>
        <v>282.56</v>
      </c>
      <c r="AV133" s="50">
        <f>197.09</f>
        <v>197.09</v>
      </c>
      <c r="AW133" s="424">
        <f t="shared" si="40"/>
        <v>1331.83</v>
      </c>
      <c r="AX133" s="424">
        <f t="shared" si="41"/>
        <v>479.65</v>
      </c>
    </row>
    <row r="134" spans="2:50" x14ac:dyDescent="0.2">
      <c r="B134" s="26"/>
      <c r="C134" s="26"/>
      <c r="D134" s="26"/>
      <c r="E134" s="32"/>
      <c r="F134" s="26"/>
      <c r="G134" s="26"/>
      <c r="H134" s="26"/>
      <c r="I134" s="26"/>
      <c r="J134" s="26"/>
      <c r="K134" s="25"/>
      <c r="L134" s="25"/>
      <c r="M134" s="25"/>
      <c r="N134" s="25"/>
      <c r="O134" s="25"/>
      <c r="P134" s="25"/>
      <c r="Q134" s="25"/>
      <c r="R134" s="43">
        <f>R133</f>
        <v>13</v>
      </c>
      <c r="S134" s="43">
        <v>3</v>
      </c>
      <c r="T134" s="801"/>
      <c r="U134" s="44" t="s">
        <v>123</v>
      </c>
      <c r="V134" s="422"/>
      <c r="W134" s="422"/>
      <c r="X134" s="422"/>
      <c r="Y134" s="422"/>
      <c r="Z134" s="807"/>
      <c r="AA134" s="807"/>
      <c r="AB134" s="45" t="str">
        <f>AB133</f>
        <v>Resolução ANEEL Nº 3.544 de 21 de Outubro de 2025</v>
      </c>
      <c r="AC134" s="25"/>
      <c r="AD134" s="25"/>
      <c r="AE134" s="25"/>
      <c r="AF134" s="28">
        <v>128</v>
      </c>
      <c r="AG134" s="29" t="s">
        <v>1267</v>
      </c>
      <c r="AH134" s="28">
        <v>0</v>
      </c>
      <c r="AI134" s="25"/>
      <c r="AJ134" s="25"/>
      <c r="AK134" s="825"/>
      <c r="AL134" s="434">
        <f t="shared" si="44"/>
        <v>7</v>
      </c>
      <c r="AM134" s="51">
        <v>5</v>
      </c>
      <c r="AN134" s="49">
        <v>8</v>
      </c>
      <c r="AO134" s="828"/>
      <c r="AP134" s="44" t="s">
        <v>150</v>
      </c>
      <c r="AQ134" s="717"/>
      <c r="AR134" s="717"/>
      <c r="AS134" s="50"/>
      <c r="AT134" s="50"/>
      <c r="AU134" s="50"/>
      <c r="AV134" s="50"/>
      <c r="AW134" s="424">
        <f t="shared" si="40"/>
        <v>0</v>
      </c>
      <c r="AX134" s="424">
        <f t="shared" si="41"/>
        <v>0</v>
      </c>
    </row>
    <row r="135" spans="2:50" x14ac:dyDescent="0.2">
      <c r="B135" s="26"/>
      <c r="C135" s="26"/>
      <c r="D135" s="26"/>
      <c r="E135" s="32"/>
      <c r="F135" s="26"/>
      <c r="G135" s="26"/>
      <c r="H135" s="26"/>
      <c r="I135" s="26"/>
      <c r="J135" s="26"/>
      <c r="K135" s="25"/>
      <c r="L135" s="25"/>
      <c r="M135" s="25"/>
      <c r="N135" s="25"/>
      <c r="O135" s="25"/>
      <c r="P135" s="25"/>
      <c r="Q135" s="25"/>
      <c r="R135" s="43">
        <f t="shared" ref="R135:R143" si="45">R134</f>
        <v>13</v>
      </c>
      <c r="S135" s="43">
        <v>4</v>
      </c>
      <c r="T135" s="801"/>
      <c r="U135" s="44" t="s">
        <v>122</v>
      </c>
      <c r="V135" s="422"/>
      <c r="W135" s="422"/>
      <c r="X135" s="422"/>
      <c r="Y135" s="422"/>
      <c r="Z135" s="807"/>
      <c r="AA135" s="807"/>
      <c r="AB135" s="45" t="str">
        <f>AB134</f>
        <v>Resolução ANEEL Nº 3.544 de 21 de Outubro de 2025</v>
      </c>
      <c r="AC135" s="25"/>
      <c r="AD135" s="25"/>
      <c r="AE135" s="25"/>
      <c r="AF135" s="28">
        <v>129</v>
      </c>
      <c r="AG135" s="29" t="s">
        <v>1268</v>
      </c>
      <c r="AH135" s="28">
        <v>0</v>
      </c>
      <c r="AI135" s="25"/>
      <c r="AJ135" s="25"/>
      <c r="AK135" s="825"/>
      <c r="AL135" s="434">
        <f t="shared" si="44"/>
        <v>7</v>
      </c>
      <c r="AM135" s="51">
        <v>5</v>
      </c>
      <c r="AN135" s="49">
        <v>9</v>
      </c>
      <c r="AO135" s="828"/>
      <c r="AP135" s="44" t="s">
        <v>179</v>
      </c>
      <c r="AQ135" s="717"/>
      <c r="AR135" s="717"/>
      <c r="AS135" s="50"/>
      <c r="AT135" s="50"/>
      <c r="AU135" s="50"/>
      <c r="AV135" s="50"/>
      <c r="AW135" s="424">
        <f t="shared" si="40"/>
        <v>0</v>
      </c>
      <c r="AX135" s="424">
        <f t="shared" si="41"/>
        <v>0</v>
      </c>
    </row>
    <row r="136" spans="2:50" x14ac:dyDescent="0.2">
      <c r="B136" s="26"/>
      <c r="C136" s="26"/>
      <c r="D136" s="26"/>
      <c r="E136" s="32"/>
      <c r="F136" s="26"/>
      <c r="G136" s="26"/>
      <c r="H136" s="26"/>
      <c r="I136" s="26"/>
      <c r="J136" s="26"/>
      <c r="K136" s="25"/>
      <c r="L136" s="25"/>
      <c r="M136" s="25"/>
      <c r="N136" s="25"/>
      <c r="O136" s="25"/>
      <c r="P136" s="25"/>
      <c r="Q136" s="25"/>
      <c r="R136" s="43">
        <f t="shared" si="45"/>
        <v>13</v>
      </c>
      <c r="S136" s="43">
        <v>5</v>
      </c>
      <c r="T136" s="801"/>
      <c r="U136" s="44" t="s">
        <v>121</v>
      </c>
      <c r="V136" s="422"/>
      <c r="W136" s="422"/>
      <c r="X136" s="422"/>
      <c r="Y136" s="422"/>
      <c r="Z136" s="807"/>
      <c r="AA136" s="807"/>
      <c r="AB136" s="45" t="str">
        <f t="shared" ref="AB136:AB143" si="46">AB135</f>
        <v>Resolução ANEEL Nº 3.544 de 21 de Outubro de 2025</v>
      </c>
      <c r="AC136" s="25"/>
      <c r="AD136" s="25"/>
      <c r="AE136" s="25"/>
      <c r="AF136" s="28">
        <v>130</v>
      </c>
      <c r="AG136" s="29" t="s">
        <v>1269</v>
      </c>
      <c r="AH136" s="28">
        <v>0</v>
      </c>
      <c r="AI136" s="25"/>
      <c r="AJ136" s="25"/>
      <c r="AK136" s="825"/>
      <c r="AL136" s="434">
        <f t="shared" si="44"/>
        <v>7</v>
      </c>
      <c r="AM136" s="51">
        <v>5</v>
      </c>
      <c r="AN136" s="49">
        <v>10</v>
      </c>
      <c r="AO136" s="828"/>
      <c r="AP136" s="44" t="s">
        <v>180</v>
      </c>
      <c r="AQ136" s="717"/>
      <c r="AR136" s="717"/>
      <c r="AS136" s="50"/>
      <c r="AT136" s="50"/>
      <c r="AU136" s="50"/>
      <c r="AV136" s="50"/>
      <c r="AW136" s="424">
        <f t="shared" si="40"/>
        <v>0</v>
      </c>
      <c r="AX136" s="424">
        <f t="shared" si="41"/>
        <v>0</v>
      </c>
    </row>
    <row r="137" spans="2:50" x14ac:dyDescent="0.2">
      <c r="B137" s="26"/>
      <c r="C137" s="26"/>
      <c r="D137" s="26"/>
      <c r="E137" s="32"/>
      <c r="F137" s="26"/>
      <c r="G137" s="26"/>
      <c r="H137" s="26"/>
      <c r="I137" s="26"/>
      <c r="J137" s="26"/>
      <c r="K137" s="25"/>
      <c r="L137" s="25"/>
      <c r="M137" s="25"/>
      <c r="N137" s="25"/>
      <c r="O137" s="25"/>
      <c r="P137" s="25"/>
      <c r="Q137" s="25"/>
      <c r="R137" s="43">
        <f t="shared" si="45"/>
        <v>13</v>
      </c>
      <c r="S137" s="43">
        <v>6</v>
      </c>
      <c r="T137" s="801"/>
      <c r="U137" s="44" t="s">
        <v>63</v>
      </c>
      <c r="V137" s="727">
        <f>AQ256</f>
        <v>62.11</v>
      </c>
      <c r="W137" s="727">
        <f>AR256</f>
        <v>26.08</v>
      </c>
      <c r="X137" s="727">
        <f>AW256</f>
        <v>634.5</v>
      </c>
      <c r="Y137" s="727">
        <f>AX256</f>
        <v>453.48</v>
      </c>
      <c r="Z137" s="807"/>
      <c r="AA137" s="807"/>
      <c r="AB137" s="45" t="str">
        <f t="shared" si="46"/>
        <v>Resolução ANEEL Nº 3.544 de 21 de Outubro de 2025</v>
      </c>
      <c r="AC137" s="25"/>
      <c r="AD137" s="25"/>
      <c r="AE137" s="25"/>
      <c r="AF137" s="28">
        <v>131</v>
      </c>
      <c r="AG137" s="29" t="s">
        <v>1270</v>
      </c>
      <c r="AH137" s="28">
        <v>0</v>
      </c>
      <c r="AI137" s="25"/>
      <c r="AJ137" s="25"/>
      <c r="AK137" s="825"/>
      <c r="AL137" s="434">
        <f t="shared" si="44"/>
        <v>7</v>
      </c>
      <c r="AM137" s="51">
        <v>5</v>
      </c>
      <c r="AN137" s="49">
        <v>11</v>
      </c>
      <c r="AO137" s="828"/>
      <c r="AP137" s="670" t="s">
        <v>151</v>
      </c>
      <c r="AQ137" s="717"/>
      <c r="AR137" s="717"/>
      <c r="AS137" s="669">
        <f>1000.64</f>
        <v>1000.64</v>
      </c>
      <c r="AT137" s="669">
        <f>331.19</f>
        <v>331.19</v>
      </c>
      <c r="AU137" s="669">
        <f>282.56</f>
        <v>282.56</v>
      </c>
      <c r="AV137" s="669">
        <f>197.09</f>
        <v>197.09</v>
      </c>
      <c r="AW137" s="424">
        <f t="shared" si="40"/>
        <v>1331.83</v>
      </c>
      <c r="AX137" s="424">
        <f t="shared" si="41"/>
        <v>479.65</v>
      </c>
    </row>
    <row r="138" spans="2:50" ht="13.5" thickBot="1" x14ac:dyDescent="0.25">
      <c r="B138" s="26"/>
      <c r="C138" s="26"/>
      <c r="D138" s="26"/>
      <c r="E138" s="32"/>
      <c r="F138" s="26"/>
      <c r="G138" s="26"/>
      <c r="H138" s="26"/>
      <c r="I138" s="26"/>
      <c r="J138" s="26"/>
      <c r="K138" s="25"/>
      <c r="L138" s="25"/>
      <c r="M138" s="25"/>
      <c r="N138" s="25"/>
      <c r="O138" s="25"/>
      <c r="P138" s="25"/>
      <c r="Q138" s="25"/>
      <c r="R138" s="43">
        <f t="shared" si="45"/>
        <v>13</v>
      </c>
      <c r="S138" s="43">
        <v>7</v>
      </c>
      <c r="T138" s="801"/>
      <c r="U138" s="52" t="s">
        <v>64</v>
      </c>
      <c r="V138" s="727">
        <f>AS259</f>
        <v>1207.9000000000001</v>
      </c>
      <c r="W138" s="727">
        <f>AU259</f>
        <v>418.86</v>
      </c>
      <c r="X138" s="727">
        <f>AW259</f>
        <v>1697.98</v>
      </c>
      <c r="Y138" s="727">
        <f>AX259</f>
        <v>727.91000000000008</v>
      </c>
      <c r="Z138" s="807"/>
      <c r="AA138" s="807"/>
      <c r="AB138" s="45" t="str">
        <f t="shared" si="46"/>
        <v>Resolução ANEEL Nº 3.544 de 21 de Outubro de 2025</v>
      </c>
      <c r="AC138" s="25"/>
      <c r="AD138" s="25"/>
      <c r="AE138" s="25"/>
      <c r="AF138" s="28">
        <v>132</v>
      </c>
      <c r="AG138" s="29" t="s">
        <v>1271</v>
      </c>
      <c r="AH138" s="28">
        <v>0</v>
      </c>
      <c r="AI138" s="25"/>
      <c r="AJ138" s="25"/>
      <c r="AK138" s="825"/>
      <c r="AL138" s="434">
        <f t="shared" si="44"/>
        <v>7</v>
      </c>
      <c r="AM138" s="51">
        <v>5</v>
      </c>
      <c r="AN138" s="35">
        <v>12</v>
      </c>
      <c r="AO138" s="828"/>
      <c r="AP138" s="671" t="s">
        <v>181</v>
      </c>
      <c r="AQ138" s="720"/>
      <c r="AR138" s="720"/>
      <c r="AS138" s="672">
        <f>1000.64</f>
        <v>1000.64</v>
      </c>
      <c r="AT138" s="672">
        <f>331.19</f>
        <v>331.19</v>
      </c>
      <c r="AU138" s="672">
        <f>282.56</f>
        <v>282.56</v>
      </c>
      <c r="AV138" s="672">
        <f>197.09</f>
        <v>197.09</v>
      </c>
      <c r="AW138" s="424">
        <f t="shared" si="40"/>
        <v>1331.83</v>
      </c>
      <c r="AX138" s="424">
        <f t="shared" si="41"/>
        <v>479.65</v>
      </c>
    </row>
    <row r="139" spans="2:50" x14ac:dyDescent="0.2">
      <c r="B139" s="26"/>
      <c r="C139" s="26"/>
      <c r="D139" s="26"/>
      <c r="E139" s="32"/>
      <c r="F139" s="26"/>
      <c r="G139" s="26"/>
      <c r="H139" s="26"/>
      <c r="I139" s="26"/>
      <c r="J139" s="26"/>
      <c r="K139" s="25"/>
      <c r="L139" s="25"/>
      <c r="M139" s="25"/>
      <c r="N139" s="25"/>
      <c r="O139" s="25"/>
      <c r="P139" s="25"/>
      <c r="Q139" s="25"/>
      <c r="R139" s="43">
        <f t="shared" si="45"/>
        <v>13</v>
      </c>
      <c r="S139" s="43">
        <v>8</v>
      </c>
      <c r="T139" s="801"/>
      <c r="U139" s="52" t="s">
        <v>150</v>
      </c>
      <c r="V139" s="421"/>
      <c r="W139" s="421"/>
      <c r="X139" s="421"/>
      <c r="Y139" s="421"/>
      <c r="Z139" s="807"/>
      <c r="AA139" s="807"/>
      <c r="AB139" s="45" t="str">
        <f t="shared" si="46"/>
        <v>Resolução ANEEL Nº 3.544 de 21 de Outubro de 2025</v>
      </c>
      <c r="AC139" s="25"/>
      <c r="AD139" s="25"/>
      <c r="AE139" s="25"/>
      <c r="AF139" s="28">
        <v>133</v>
      </c>
      <c r="AG139" s="29" t="s">
        <v>1272</v>
      </c>
      <c r="AH139" s="28">
        <v>0</v>
      </c>
      <c r="AI139" s="25"/>
      <c r="AJ139" s="25"/>
      <c r="AK139" s="832">
        <v>2021</v>
      </c>
      <c r="AL139" s="675">
        <v>8</v>
      </c>
      <c r="AM139" s="676">
        <v>2</v>
      </c>
      <c r="AN139" s="677">
        <v>5</v>
      </c>
      <c r="AO139" s="831" t="s">
        <v>153</v>
      </c>
      <c r="AP139" s="678" t="s">
        <v>121</v>
      </c>
      <c r="AQ139" s="721"/>
      <c r="AR139" s="721"/>
      <c r="AS139" s="679"/>
      <c r="AT139" s="679"/>
      <c r="AU139" s="679"/>
      <c r="AV139" s="680"/>
      <c r="AW139" s="424">
        <f t="shared" ref="AW139:AW159" si="47">AS139+AT139</f>
        <v>0</v>
      </c>
      <c r="AX139" s="424">
        <f t="shared" ref="AX139:AX159" si="48">AU139+AV139</f>
        <v>0</v>
      </c>
    </row>
    <row r="140" spans="2:50" x14ac:dyDescent="0.2">
      <c r="B140" s="26"/>
      <c r="C140" s="26"/>
      <c r="D140" s="26"/>
      <c r="E140" s="32"/>
      <c r="F140" s="26"/>
      <c r="G140" s="26"/>
      <c r="H140" s="26"/>
      <c r="I140" s="26"/>
      <c r="J140" s="26"/>
      <c r="K140" s="25"/>
      <c r="L140" s="25"/>
      <c r="M140" s="25"/>
      <c r="N140" s="25"/>
      <c r="O140" s="25"/>
      <c r="P140" s="25"/>
      <c r="Q140" s="25"/>
      <c r="R140" s="43">
        <f t="shared" si="45"/>
        <v>13</v>
      </c>
      <c r="S140" s="43">
        <v>9</v>
      </c>
      <c r="T140" s="801"/>
      <c r="U140" s="52" t="s">
        <v>179</v>
      </c>
      <c r="V140" s="421"/>
      <c r="W140" s="421"/>
      <c r="X140" s="421"/>
      <c r="Y140" s="421"/>
      <c r="Z140" s="807"/>
      <c r="AA140" s="807"/>
      <c r="AB140" s="45" t="str">
        <f t="shared" si="46"/>
        <v>Resolução ANEEL Nº 3.544 de 21 de Outubro de 2025</v>
      </c>
      <c r="AC140" s="25"/>
      <c r="AD140" s="25"/>
      <c r="AE140" s="25"/>
      <c r="AF140" s="28">
        <v>134</v>
      </c>
      <c r="AG140" s="29" t="s">
        <v>1273</v>
      </c>
      <c r="AH140" s="28">
        <v>0</v>
      </c>
      <c r="AI140" s="25"/>
      <c r="AJ140" s="25"/>
      <c r="AK140" s="833"/>
      <c r="AL140" s="434">
        <f t="shared" ref="AL140:AM146" si="49">AL139</f>
        <v>8</v>
      </c>
      <c r="AM140" s="51">
        <f t="shared" si="49"/>
        <v>2</v>
      </c>
      <c r="AN140" s="49">
        <v>6</v>
      </c>
      <c r="AO140" s="828"/>
      <c r="AP140" s="44" t="s">
        <v>63</v>
      </c>
      <c r="AQ140" s="717"/>
      <c r="AR140" s="717"/>
      <c r="AS140" s="50"/>
      <c r="AT140" s="50"/>
      <c r="AU140" s="50"/>
      <c r="AV140" s="681"/>
      <c r="AW140" s="424">
        <f t="shared" si="47"/>
        <v>0</v>
      </c>
      <c r="AX140" s="424">
        <f t="shared" si="48"/>
        <v>0</v>
      </c>
    </row>
    <row r="141" spans="2:50" x14ac:dyDescent="0.2">
      <c r="B141" s="26"/>
      <c r="C141" s="26"/>
      <c r="D141" s="26"/>
      <c r="E141" s="32"/>
      <c r="F141" s="26"/>
      <c r="G141" s="26"/>
      <c r="H141" s="26"/>
      <c r="I141" s="26"/>
      <c r="J141" s="26"/>
      <c r="K141" s="25"/>
      <c r="L141" s="25"/>
      <c r="M141" s="25"/>
      <c r="N141" s="25"/>
      <c r="O141" s="25"/>
      <c r="P141" s="25"/>
      <c r="Q141" s="25"/>
      <c r="R141" s="43">
        <f t="shared" si="45"/>
        <v>13</v>
      </c>
      <c r="S141" s="43">
        <v>10</v>
      </c>
      <c r="T141" s="801"/>
      <c r="U141" s="52" t="s">
        <v>180</v>
      </c>
      <c r="V141" s="421"/>
      <c r="W141" s="421"/>
      <c r="X141" s="421"/>
      <c r="Y141" s="421"/>
      <c r="Z141" s="807"/>
      <c r="AA141" s="807"/>
      <c r="AB141" s="45" t="str">
        <f t="shared" si="46"/>
        <v>Resolução ANEEL Nº 3.544 de 21 de Outubro de 2025</v>
      </c>
      <c r="AC141" s="25"/>
      <c r="AD141" s="25"/>
      <c r="AE141" s="25"/>
      <c r="AF141" s="28">
        <v>135</v>
      </c>
      <c r="AG141" s="29" t="s">
        <v>1274</v>
      </c>
      <c r="AH141" s="28">
        <v>0</v>
      </c>
      <c r="AI141" s="25"/>
      <c r="AJ141" s="25"/>
      <c r="AK141" s="833"/>
      <c r="AL141" s="434">
        <f t="shared" si="49"/>
        <v>8</v>
      </c>
      <c r="AM141" s="51">
        <f>AM139</f>
        <v>2</v>
      </c>
      <c r="AN141" s="49">
        <v>7</v>
      </c>
      <c r="AO141" s="828"/>
      <c r="AP141" s="44" t="s">
        <v>64</v>
      </c>
      <c r="AQ141" s="717"/>
      <c r="AR141" s="717"/>
      <c r="AS141" s="50"/>
      <c r="AT141" s="50"/>
      <c r="AU141" s="50"/>
      <c r="AV141" s="681"/>
      <c r="AW141" s="424">
        <f t="shared" si="47"/>
        <v>0</v>
      </c>
      <c r="AX141" s="424">
        <f t="shared" si="48"/>
        <v>0</v>
      </c>
    </row>
    <row r="142" spans="2:50" x14ac:dyDescent="0.2">
      <c r="B142" s="26"/>
      <c r="C142" s="26"/>
      <c r="D142" s="26"/>
      <c r="E142" s="32"/>
      <c r="F142" s="26"/>
      <c r="G142" s="26"/>
      <c r="H142" s="26"/>
      <c r="I142" s="26"/>
      <c r="J142" s="26"/>
      <c r="K142" s="25"/>
      <c r="L142" s="25"/>
      <c r="M142" s="25"/>
      <c r="N142" s="25"/>
      <c r="O142" s="25"/>
      <c r="P142" s="25"/>
      <c r="Q142" s="25"/>
      <c r="R142" s="43">
        <f t="shared" si="45"/>
        <v>13</v>
      </c>
      <c r="S142" s="43">
        <v>11</v>
      </c>
      <c r="T142" s="801"/>
      <c r="U142" s="52" t="s">
        <v>151</v>
      </c>
      <c r="V142" s="727">
        <f>AS263</f>
        <v>1277.1199999999999</v>
      </c>
      <c r="W142" s="727">
        <f>AU263</f>
        <v>432.7</v>
      </c>
      <c r="X142" s="727">
        <f>AW263</f>
        <v>1767.1999999999998</v>
      </c>
      <c r="Y142" s="727">
        <f>AX263</f>
        <v>741.75</v>
      </c>
      <c r="Z142" s="807"/>
      <c r="AA142" s="807"/>
      <c r="AB142" s="45" t="str">
        <f t="shared" si="46"/>
        <v>Resolução ANEEL Nº 3.544 de 21 de Outubro de 2025</v>
      </c>
      <c r="AC142" s="25"/>
      <c r="AD142" s="25"/>
      <c r="AE142" s="25"/>
      <c r="AF142" s="28">
        <v>136</v>
      </c>
      <c r="AG142" s="29" t="s">
        <v>1275</v>
      </c>
      <c r="AH142" s="28">
        <v>0</v>
      </c>
      <c r="AI142" s="25"/>
      <c r="AJ142" s="25"/>
      <c r="AK142" s="833"/>
      <c r="AL142" s="434">
        <f t="shared" si="49"/>
        <v>8</v>
      </c>
      <c r="AM142" s="51">
        <f>AM139</f>
        <v>2</v>
      </c>
      <c r="AN142" s="49">
        <v>8</v>
      </c>
      <c r="AO142" s="828"/>
      <c r="AP142" s="44" t="s">
        <v>150</v>
      </c>
      <c r="AQ142" s="717"/>
      <c r="AR142" s="717"/>
      <c r="AS142" s="50"/>
      <c r="AT142" s="50"/>
      <c r="AU142" s="50"/>
      <c r="AV142" s="681"/>
      <c r="AW142" s="424">
        <f t="shared" si="47"/>
        <v>0</v>
      </c>
      <c r="AX142" s="424">
        <f t="shared" si="48"/>
        <v>0</v>
      </c>
    </row>
    <row r="143" spans="2:50" x14ac:dyDescent="0.2">
      <c r="B143" s="26"/>
      <c r="C143" s="26"/>
      <c r="D143" s="26"/>
      <c r="E143" s="32"/>
      <c r="F143" s="26"/>
      <c r="G143" s="26"/>
      <c r="H143" s="26"/>
      <c r="I143" s="26"/>
      <c r="J143" s="26"/>
      <c r="K143" s="25"/>
      <c r="L143" s="25"/>
      <c r="M143" s="25"/>
      <c r="N143" s="25"/>
      <c r="O143" s="25"/>
      <c r="P143" s="25"/>
      <c r="Q143" s="25"/>
      <c r="R143" s="43">
        <f t="shared" si="45"/>
        <v>13</v>
      </c>
      <c r="S143" s="43">
        <v>12</v>
      </c>
      <c r="T143" s="802"/>
      <c r="U143" s="52" t="s">
        <v>181</v>
      </c>
      <c r="V143" s="727">
        <f>AS264</f>
        <v>1277.1199999999999</v>
      </c>
      <c r="W143" s="727">
        <f>AU264</f>
        <v>432.7</v>
      </c>
      <c r="X143" s="727">
        <f>AW264</f>
        <v>1767.1999999999998</v>
      </c>
      <c r="Y143" s="727">
        <f>AX264</f>
        <v>741.75</v>
      </c>
      <c r="Z143" s="808"/>
      <c r="AA143" s="808"/>
      <c r="AB143" s="45" t="str">
        <f t="shared" si="46"/>
        <v>Resolução ANEEL Nº 3.544 de 21 de Outubro de 2025</v>
      </c>
      <c r="AC143" s="25"/>
      <c r="AD143" s="25"/>
      <c r="AE143" s="25"/>
      <c r="AF143" s="28">
        <v>137</v>
      </c>
      <c r="AG143" s="29" t="s">
        <v>1276</v>
      </c>
      <c r="AH143" s="28">
        <v>0</v>
      </c>
      <c r="AI143" s="25"/>
      <c r="AJ143" s="25"/>
      <c r="AK143" s="833"/>
      <c r="AL143" s="434">
        <f t="shared" si="49"/>
        <v>8</v>
      </c>
      <c r="AM143" s="51">
        <f>AM139</f>
        <v>2</v>
      </c>
      <c r="AN143" s="49">
        <v>9</v>
      </c>
      <c r="AO143" s="828"/>
      <c r="AP143" s="44" t="s">
        <v>179</v>
      </c>
      <c r="AQ143" s="717"/>
      <c r="AR143" s="717"/>
      <c r="AS143" s="50"/>
      <c r="AT143" s="50"/>
      <c r="AU143" s="50"/>
      <c r="AV143" s="681"/>
      <c r="AW143" s="424">
        <f t="shared" si="47"/>
        <v>0</v>
      </c>
      <c r="AX143" s="424">
        <f t="shared" si="48"/>
        <v>0</v>
      </c>
    </row>
    <row r="144" spans="2:50" x14ac:dyDescent="0.2">
      <c r="B144" s="26"/>
      <c r="C144" s="26"/>
      <c r="D144" s="26"/>
      <c r="E144" s="32"/>
      <c r="F144" s="26"/>
      <c r="G144" s="26"/>
      <c r="H144" s="26"/>
      <c r="I144" s="26"/>
      <c r="J144" s="26"/>
      <c r="K144" s="25"/>
      <c r="L144" s="25"/>
      <c r="M144" s="25"/>
      <c r="N144" s="25"/>
      <c r="O144" s="25"/>
      <c r="P144" s="25"/>
      <c r="Q144" s="25"/>
      <c r="AC144" s="25"/>
      <c r="AD144" s="25"/>
      <c r="AE144" s="25"/>
      <c r="AF144" s="28">
        <v>138</v>
      </c>
      <c r="AG144" s="29" t="s">
        <v>1277</v>
      </c>
      <c r="AH144" s="28">
        <v>0</v>
      </c>
      <c r="AI144" s="25"/>
      <c r="AJ144" s="25"/>
      <c r="AK144" s="833"/>
      <c r="AL144" s="434">
        <f t="shared" si="49"/>
        <v>8</v>
      </c>
      <c r="AM144" s="51">
        <f>AM140</f>
        <v>2</v>
      </c>
      <c r="AN144" s="53">
        <v>10</v>
      </c>
      <c r="AO144" s="828"/>
      <c r="AP144" s="44" t="s">
        <v>180</v>
      </c>
      <c r="AQ144" s="717"/>
      <c r="AR144" s="717"/>
      <c r="AS144" s="50"/>
      <c r="AT144" s="50"/>
      <c r="AU144" s="50"/>
      <c r="AV144" s="681"/>
      <c r="AW144" s="424">
        <f t="shared" si="47"/>
        <v>0</v>
      </c>
      <c r="AX144" s="424">
        <f t="shared" si="48"/>
        <v>0</v>
      </c>
    </row>
    <row r="145" spans="2:50" x14ac:dyDescent="0.2">
      <c r="B145" s="26"/>
      <c r="C145" s="26"/>
      <c r="D145" s="26"/>
      <c r="E145" s="32"/>
      <c r="F145" s="26"/>
      <c r="G145" s="26"/>
      <c r="H145" s="26"/>
      <c r="I145" s="26"/>
      <c r="J145" s="26"/>
      <c r="K145" s="25"/>
      <c r="L145" s="25"/>
      <c r="M145" s="25"/>
      <c r="N145" s="25"/>
      <c r="O145" s="25"/>
      <c r="P145" s="25"/>
      <c r="Q145" s="25"/>
      <c r="AC145" s="25"/>
      <c r="AD145" s="25"/>
      <c r="AE145" s="25"/>
      <c r="AF145" s="28">
        <v>139</v>
      </c>
      <c r="AG145" s="29" t="s">
        <v>1278</v>
      </c>
      <c r="AH145" s="28">
        <v>0</v>
      </c>
      <c r="AI145" s="25"/>
      <c r="AJ145" s="25"/>
      <c r="AK145" s="833"/>
      <c r="AL145" s="434">
        <f t="shared" si="49"/>
        <v>8</v>
      </c>
      <c r="AM145" s="51">
        <f>AM141</f>
        <v>2</v>
      </c>
      <c r="AN145" s="53">
        <v>11</v>
      </c>
      <c r="AO145" s="828"/>
      <c r="AP145" s="44" t="s">
        <v>151</v>
      </c>
      <c r="AQ145" s="717"/>
      <c r="AR145" s="717"/>
      <c r="AS145" s="50"/>
      <c r="AT145" s="50"/>
      <c r="AU145" s="50"/>
      <c r="AV145" s="681"/>
      <c r="AW145" s="424">
        <f t="shared" si="47"/>
        <v>0</v>
      </c>
      <c r="AX145" s="424">
        <f t="shared" si="48"/>
        <v>0</v>
      </c>
    </row>
    <row r="146" spans="2:50" x14ac:dyDescent="0.2">
      <c r="B146" s="26"/>
      <c r="C146" s="26"/>
      <c r="D146" s="26"/>
      <c r="E146" s="32"/>
      <c r="F146" s="26"/>
      <c r="G146" s="26"/>
      <c r="H146" s="26"/>
      <c r="I146" s="26"/>
      <c r="J146" s="26"/>
      <c r="K146" s="25"/>
      <c r="L146" s="25"/>
      <c r="M146" s="25"/>
      <c r="N146" s="25"/>
      <c r="O146" s="25"/>
      <c r="P146" s="25"/>
      <c r="Q146" s="25"/>
      <c r="AC146" s="25"/>
      <c r="AD146" s="25"/>
      <c r="AE146" s="25"/>
      <c r="AF146" s="28">
        <v>140</v>
      </c>
      <c r="AG146" s="29" t="s">
        <v>1279</v>
      </c>
      <c r="AH146" s="28">
        <v>0</v>
      </c>
      <c r="AI146" s="25"/>
      <c r="AJ146" s="25"/>
      <c r="AK146" s="833"/>
      <c r="AL146" s="434">
        <f t="shared" si="49"/>
        <v>8</v>
      </c>
      <c r="AM146" s="51">
        <f>AM142</f>
        <v>2</v>
      </c>
      <c r="AN146" s="53">
        <v>12</v>
      </c>
      <c r="AO146" s="829"/>
      <c r="AP146" s="44" t="s">
        <v>181</v>
      </c>
      <c r="AQ146" s="717"/>
      <c r="AR146" s="717"/>
      <c r="AS146" s="669">
        <v>206.27</v>
      </c>
      <c r="AT146" s="669">
        <v>114.55</v>
      </c>
      <c r="AU146" s="669">
        <v>206.27</v>
      </c>
      <c r="AV146" s="682">
        <v>114.55</v>
      </c>
      <c r="AW146" s="424">
        <f t="shared" si="47"/>
        <v>320.82</v>
      </c>
      <c r="AX146" s="424">
        <f t="shared" si="48"/>
        <v>320.82</v>
      </c>
    </row>
    <row r="147" spans="2:50" x14ac:dyDescent="0.2">
      <c r="B147" s="26"/>
      <c r="C147" s="26"/>
      <c r="D147" s="26"/>
      <c r="E147" s="32"/>
      <c r="F147" s="26"/>
      <c r="G147" s="26"/>
      <c r="H147" s="26"/>
      <c r="I147" s="26"/>
      <c r="J147" s="26"/>
      <c r="K147" s="25"/>
      <c r="L147" s="25"/>
      <c r="M147" s="25"/>
      <c r="N147" s="25"/>
      <c r="O147" s="25"/>
      <c r="P147" s="25"/>
      <c r="Q147" s="25"/>
      <c r="AC147" s="25"/>
      <c r="AD147" s="25"/>
      <c r="AE147" s="25"/>
      <c r="AF147" s="28">
        <v>141</v>
      </c>
      <c r="AG147" s="29" t="s">
        <v>1280</v>
      </c>
      <c r="AH147" s="28">
        <v>0</v>
      </c>
      <c r="AI147" s="25"/>
      <c r="AJ147" s="25"/>
      <c r="AK147" s="833"/>
      <c r="AL147" s="434">
        <f>AL143</f>
        <v>8</v>
      </c>
      <c r="AM147" s="48">
        <v>3</v>
      </c>
      <c r="AN147" s="53">
        <v>2</v>
      </c>
      <c r="AO147" s="827" t="s">
        <v>167</v>
      </c>
      <c r="AP147" s="44" t="s">
        <v>162</v>
      </c>
      <c r="AQ147" s="717"/>
      <c r="AR147" s="717"/>
      <c r="AS147" s="50"/>
      <c r="AT147" s="50"/>
      <c r="AU147" s="50"/>
      <c r="AV147" s="681"/>
      <c r="AW147" s="424">
        <f t="shared" si="47"/>
        <v>0</v>
      </c>
      <c r="AX147" s="424">
        <f t="shared" si="48"/>
        <v>0</v>
      </c>
    </row>
    <row r="148" spans="2:50" x14ac:dyDescent="0.2">
      <c r="B148" s="26"/>
      <c r="C148" s="26"/>
      <c r="D148" s="26"/>
      <c r="E148" s="32"/>
      <c r="F148" s="26"/>
      <c r="G148" s="26"/>
      <c r="H148" s="26"/>
      <c r="I148" s="26"/>
      <c r="J148" s="26"/>
      <c r="K148" s="25"/>
      <c r="L148" s="25"/>
      <c r="M148" s="25"/>
      <c r="N148" s="25"/>
      <c r="O148" s="25"/>
      <c r="P148" s="25"/>
      <c r="Q148" s="25"/>
      <c r="AC148" s="25"/>
      <c r="AD148" s="25"/>
      <c r="AE148" s="25"/>
      <c r="AF148" s="28">
        <v>142</v>
      </c>
      <c r="AG148" s="29" t="s">
        <v>1281</v>
      </c>
      <c r="AH148" s="28">
        <v>0</v>
      </c>
      <c r="AI148" s="25"/>
      <c r="AJ148" s="25"/>
      <c r="AK148" s="833"/>
      <c r="AL148" s="434">
        <f>AL143</f>
        <v>8</v>
      </c>
      <c r="AM148" s="51">
        <f>AM147</f>
        <v>3</v>
      </c>
      <c r="AN148" s="53">
        <v>3</v>
      </c>
      <c r="AO148" s="828"/>
      <c r="AP148" s="44" t="s">
        <v>123</v>
      </c>
      <c r="AQ148" s="717"/>
      <c r="AR148" s="717"/>
      <c r="AS148" s="50"/>
      <c r="AT148" s="50"/>
      <c r="AU148" s="50"/>
      <c r="AV148" s="681"/>
      <c r="AW148" s="424">
        <f t="shared" si="47"/>
        <v>0</v>
      </c>
      <c r="AX148" s="424">
        <f t="shared" si="48"/>
        <v>0</v>
      </c>
    </row>
    <row r="149" spans="2:50" x14ac:dyDescent="0.2">
      <c r="B149" s="26"/>
      <c r="C149" s="26"/>
      <c r="D149" s="26"/>
      <c r="E149" s="32"/>
      <c r="F149" s="26"/>
      <c r="G149" s="26"/>
      <c r="H149" s="26"/>
      <c r="I149" s="26"/>
      <c r="J149" s="26"/>
      <c r="K149" s="25"/>
      <c r="L149" s="25"/>
      <c r="M149" s="25"/>
      <c r="N149" s="25"/>
      <c r="O149" s="25"/>
      <c r="P149" s="25"/>
      <c r="Q149" s="25"/>
      <c r="AC149" s="25"/>
      <c r="AD149" s="25"/>
      <c r="AE149" s="25"/>
      <c r="AF149" s="28">
        <v>143</v>
      </c>
      <c r="AG149" s="29" t="s">
        <v>1282</v>
      </c>
      <c r="AH149" s="28">
        <v>0</v>
      </c>
      <c r="AI149" s="25"/>
      <c r="AJ149" s="25"/>
      <c r="AK149" s="833"/>
      <c r="AL149" s="434">
        <f t="shared" ref="AL149:AM159" si="50">AL148</f>
        <v>8</v>
      </c>
      <c r="AM149" s="51">
        <f>AM147</f>
        <v>3</v>
      </c>
      <c r="AN149" s="53">
        <v>4</v>
      </c>
      <c r="AO149" s="828"/>
      <c r="AP149" s="44" t="s">
        <v>122</v>
      </c>
      <c r="AQ149" s="717">
        <v>24.75</v>
      </c>
      <c r="AR149" s="717">
        <v>14.75</v>
      </c>
      <c r="AS149" s="669">
        <v>39.86</v>
      </c>
      <c r="AT149" s="669">
        <v>331.19</v>
      </c>
      <c r="AU149" s="669">
        <v>39.86</v>
      </c>
      <c r="AV149" s="682">
        <v>197.09</v>
      </c>
      <c r="AW149" s="424">
        <f t="shared" si="47"/>
        <v>371.05</v>
      </c>
      <c r="AX149" s="424">
        <f t="shared" si="48"/>
        <v>236.95</v>
      </c>
    </row>
    <row r="150" spans="2:50" x14ac:dyDescent="0.2">
      <c r="B150" s="26"/>
      <c r="C150" s="26"/>
      <c r="D150" s="26"/>
      <c r="E150" s="32"/>
      <c r="F150" s="26"/>
      <c r="G150" s="26"/>
      <c r="H150" s="26"/>
      <c r="I150" s="26"/>
      <c r="J150" s="26"/>
      <c r="K150" s="25"/>
      <c r="L150" s="25"/>
      <c r="M150" s="25"/>
      <c r="N150" s="25"/>
      <c r="O150" s="25"/>
      <c r="P150" s="25"/>
      <c r="Q150" s="25"/>
      <c r="AC150" s="25"/>
      <c r="AD150" s="25"/>
      <c r="AE150" s="25"/>
      <c r="AF150" s="28">
        <v>144</v>
      </c>
      <c r="AG150" s="29" t="s">
        <v>1283</v>
      </c>
      <c r="AH150" s="28">
        <v>0</v>
      </c>
      <c r="AI150" s="25"/>
      <c r="AJ150" s="25"/>
      <c r="AK150" s="833"/>
      <c r="AL150" s="434">
        <f t="shared" si="50"/>
        <v>8</v>
      </c>
      <c r="AM150" s="51">
        <f t="shared" si="50"/>
        <v>3</v>
      </c>
      <c r="AN150" s="53">
        <v>5</v>
      </c>
      <c r="AO150" s="828"/>
      <c r="AP150" s="44" t="s">
        <v>121</v>
      </c>
      <c r="AQ150" s="717"/>
      <c r="AR150" s="717"/>
      <c r="AS150" s="669"/>
      <c r="AT150" s="669"/>
      <c r="AU150" s="669"/>
      <c r="AV150" s="682"/>
      <c r="AW150" s="424">
        <f t="shared" si="47"/>
        <v>0</v>
      </c>
      <c r="AX150" s="424">
        <f t="shared" si="48"/>
        <v>0</v>
      </c>
    </row>
    <row r="151" spans="2:50" x14ac:dyDescent="0.2">
      <c r="B151" s="26"/>
      <c r="C151" s="26"/>
      <c r="D151" s="26"/>
      <c r="E151" s="32"/>
      <c r="F151" s="26"/>
      <c r="G151" s="26"/>
      <c r="H151" s="26"/>
      <c r="I151" s="26"/>
      <c r="J151" s="26"/>
      <c r="K151" s="25"/>
      <c r="L151" s="25"/>
      <c r="M151" s="25"/>
      <c r="N151" s="25"/>
      <c r="O151" s="25"/>
      <c r="P151" s="25"/>
      <c r="Q151" s="25"/>
      <c r="AC151" s="25"/>
      <c r="AD151" s="25"/>
      <c r="AE151" s="25"/>
      <c r="AF151" s="28">
        <v>145</v>
      </c>
      <c r="AG151" s="29" t="s">
        <v>1284</v>
      </c>
      <c r="AH151" s="28">
        <v>0</v>
      </c>
      <c r="AI151" s="25"/>
      <c r="AJ151" s="25"/>
      <c r="AK151" s="833"/>
      <c r="AL151" s="434">
        <f t="shared" si="50"/>
        <v>8</v>
      </c>
      <c r="AM151" s="56">
        <f t="shared" si="50"/>
        <v>3</v>
      </c>
      <c r="AN151" s="53">
        <v>6</v>
      </c>
      <c r="AO151" s="829"/>
      <c r="AP151" s="44" t="s">
        <v>63</v>
      </c>
      <c r="AQ151" s="717">
        <v>61.1</v>
      </c>
      <c r="AR151" s="717">
        <v>22.19</v>
      </c>
      <c r="AS151" s="669">
        <v>71.319999999999993</v>
      </c>
      <c r="AT151" s="669">
        <v>331.19</v>
      </c>
      <c r="AU151" s="669">
        <v>71.319999999999993</v>
      </c>
      <c r="AV151" s="682">
        <v>197.09</v>
      </c>
      <c r="AW151" s="424">
        <f t="shared" si="47"/>
        <v>402.51</v>
      </c>
      <c r="AX151" s="424">
        <f t="shared" si="48"/>
        <v>268.40999999999997</v>
      </c>
    </row>
    <row r="152" spans="2:50" x14ac:dyDescent="0.2">
      <c r="B152" s="26"/>
      <c r="C152" s="26"/>
      <c r="D152" s="26"/>
      <c r="E152" s="32"/>
      <c r="F152" s="26"/>
      <c r="G152" s="26"/>
      <c r="H152" s="26"/>
      <c r="I152" s="26"/>
      <c r="J152" s="26"/>
      <c r="K152" s="25"/>
      <c r="L152" s="25"/>
      <c r="M152" s="25"/>
      <c r="N152" s="25"/>
      <c r="O152" s="25"/>
      <c r="P152" s="25"/>
      <c r="Q152" s="25"/>
      <c r="AC152" s="25"/>
      <c r="AD152" s="25"/>
      <c r="AE152" s="25"/>
      <c r="AF152" s="28">
        <v>146</v>
      </c>
      <c r="AG152" s="29" t="s">
        <v>1285</v>
      </c>
      <c r="AH152" s="28">
        <v>0</v>
      </c>
      <c r="AI152" s="25"/>
      <c r="AJ152" s="25"/>
      <c r="AK152" s="833"/>
      <c r="AL152" s="434">
        <f t="shared" si="50"/>
        <v>8</v>
      </c>
      <c r="AM152" s="51">
        <v>4</v>
      </c>
      <c r="AN152" s="49">
        <v>5</v>
      </c>
      <c r="AO152" s="827" t="s">
        <v>168</v>
      </c>
      <c r="AP152" s="44" t="s">
        <v>121</v>
      </c>
      <c r="AQ152" s="717"/>
      <c r="AR152" s="717"/>
      <c r="AS152" s="50"/>
      <c r="AT152" s="50"/>
      <c r="AU152" s="50"/>
      <c r="AV152" s="681"/>
      <c r="AW152" s="424">
        <f t="shared" si="47"/>
        <v>0</v>
      </c>
      <c r="AX152" s="424">
        <f t="shared" si="48"/>
        <v>0</v>
      </c>
    </row>
    <row r="153" spans="2:50" x14ac:dyDescent="0.2">
      <c r="B153" s="26"/>
      <c r="C153" s="26"/>
      <c r="D153" s="26"/>
      <c r="E153" s="32"/>
      <c r="F153" s="26"/>
      <c r="G153" s="26"/>
      <c r="H153" s="26"/>
      <c r="I153" s="26"/>
      <c r="J153" s="26"/>
      <c r="K153" s="25"/>
      <c r="L153" s="25"/>
      <c r="M153" s="25"/>
      <c r="N153" s="25"/>
      <c r="O153" s="25"/>
      <c r="P153" s="25"/>
      <c r="Q153" s="25"/>
      <c r="AC153" s="25"/>
      <c r="AD153" s="25"/>
      <c r="AE153" s="25"/>
      <c r="AF153" s="28">
        <v>147</v>
      </c>
      <c r="AG153" s="29" t="s">
        <v>1286</v>
      </c>
      <c r="AH153" s="28">
        <v>0</v>
      </c>
      <c r="AI153" s="25"/>
      <c r="AJ153" s="25"/>
      <c r="AK153" s="833"/>
      <c r="AL153" s="434">
        <f t="shared" si="50"/>
        <v>8</v>
      </c>
      <c r="AM153" s="56">
        <v>4</v>
      </c>
      <c r="AN153" s="49">
        <v>6</v>
      </c>
      <c r="AO153" s="829"/>
      <c r="AP153" s="44" t="s">
        <v>63</v>
      </c>
      <c r="AQ153" s="717"/>
      <c r="AR153" s="717"/>
      <c r="AS153" s="50"/>
      <c r="AT153" s="50"/>
      <c r="AU153" s="50"/>
      <c r="AV153" s="681"/>
      <c r="AW153" s="424">
        <f t="shared" si="47"/>
        <v>0</v>
      </c>
      <c r="AX153" s="424">
        <f t="shared" si="48"/>
        <v>0</v>
      </c>
    </row>
    <row r="154" spans="2:50" x14ac:dyDescent="0.2">
      <c r="B154" s="26"/>
      <c r="C154" s="26"/>
      <c r="D154" s="26"/>
      <c r="E154" s="32"/>
      <c r="F154" s="26"/>
      <c r="G154" s="26"/>
      <c r="H154" s="26"/>
      <c r="I154" s="26"/>
      <c r="J154" s="26"/>
      <c r="K154" s="25"/>
      <c r="L154" s="25"/>
      <c r="M154" s="25"/>
      <c r="N154" s="25"/>
      <c r="O154" s="25"/>
      <c r="P154" s="25"/>
      <c r="Q154" s="25"/>
      <c r="AC154" s="25"/>
      <c r="AD154" s="25"/>
      <c r="AE154" s="25"/>
      <c r="AF154" s="28">
        <v>148</v>
      </c>
      <c r="AG154" s="29" t="s">
        <v>1287</v>
      </c>
      <c r="AH154" s="28">
        <v>0</v>
      </c>
      <c r="AI154" s="25"/>
      <c r="AJ154" s="25"/>
      <c r="AK154" s="833"/>
      <c r="AL154" s="434">
        <f t="shared" si="50"/>
        <v>8</v>
      </c>
      <c r="AM154" s="51">
        <v>5</v>
      </c>
      <c r="AN154" s="49">
        <v>7</v>
      </c>
      <c r="AO154" s="827" t="s">
        <v>166</v>
      </c>
      <c r="AP154" s="44" t="s">
        <v>64</v>
      </c>
      <c r="AQ154" s="717"/>
      <c r="AR154" s="717"/>
      <c r="AS154" s="669"/>
      <c r="AT154" s="669"/>
      <c r="AU154" s="669"/>
      <c r="AV154" s="682"/>
      <c r="AW154" s="424">
        <f t="shared" si="47"/>
        <v>0</v>
      </c>
      <c r="AX154" s="424">
        <f t="shared" si="48"/>
        <v>0</v>
      </c>
    </row>
    <row r="155" spans="2:50" x14ac:dyDescent="0.2">
      <c r="B155" s="26"/>
      <c r="C155" s="26"/>
      <c r="D155" s="26"/>
      <c r="E155" s="32"/>
      <c r="F155" s="26"/>
      <c r="G155" s="26"/>
      <c r="H155" s="26"/>
      <c r="I155" s="26"/>
      <c r="J155" s="26"/>
      <c r="K155" s="25"/>
      <c r="L155" s="25"/>
      <c r="M155" s="25"/>
      <c r="N155" s="25"/>
      <c r="O155" s="25"/>
      <c r="P155" s="25"/>
      <c r="Q155" s="25"/>
      <c r="AC155" s="25"/>
      <c r="AD155" s="25"/>
      <c r="AE155" s="25"/>
      <c r="AF155" s="28">
        <v>149</v>
      </c>
      <c r="AG155" s="29" t="s">
        <v>1288</v>
      </c>
      <c r="AH155" s="28">
        <v>0</v>
      </c>
      <c r="AI155" s="25"/>
      <c r="AJ155" s="25"/>
      <c r="AK155" s="833"/>
      <c r="AL155" s="434">
        <f t="shared" si="50"/>
        <v>8</v>
      </c>
      <c r="AM155" s="51">
        <v>5</v>
      </c>
      <c r="AN155" s="49">
        <v>8</v>
      </c>
      <c r="AO155" s="828"/>
      <c r="AP155" s="44" t="s">
        <v>150</v>
      </c>
      <c r="AQ155" s="717"/>
      <c r="AR155" s="717"/>
      <c r="AS155" s="50"/>
      <c r="AT155" s="50"/>
      <c r="AU155" s="50"/>
      <c r="AV155" s="681"/>
      <c r="AW155" s="424">
        <f t="shared" si="47"/>
        <v>0</v>
      </c>
      <c r="AX155" s="424">
        <f t="shared" si="48"/>
        <v>0</v>
      </c>
    </row>
    <row r="156" spans="2:50" x14ac:dyDescent="0.2">
      <c r="B156" s="26"/>
      <c r="C156" s="26"/>
      <c r="D156" s="26"/>
      <c r="E156" s="32"/>
      <c r="F156" s="26"/>
      <c r="G156" s="26"/>
      <c r="H156" s="26"/>
      <c r="I156" s="26"/>
      <c r="J156" s="26"/>
      <c r="K156" s="25"/>
      <c r="L156" s="25"/>
      <c r="M156" s="25"/>
      <c r="N156" s="25"/>
      <c r="O156" s="25"/>
      <c r="P156" s="25"/>
      <c r="Q156" s="25"/>
      <c r="AC156" s="25"/>
      <c r="AD156" s="25"/>
      <c r="AE156" s="25"/>
      <c r="AF156" s="28">
        <v>150</v>
      </c>
      <c r="AG156" s="29" t="s">
        <v>1289</v>
      </c>
      <c r="AH156" s="28">
        <v>0</v>
      </c>
      <c r="AI156" s="25"/>
      <c r="AJ156" s="25"/>
      <c r="AK156" s="833"/>
      <c r="AL156" s="434">
        <f t="shared" si="50"/>
        <v>8</v>
      </c>
      <c r="AM156" s="51">
        <v>5</v>
      </c>
      <c r="AN156" s="49">
        <v>9</v>
      </c>
      <c r="AO156" s="828"/>
      <c r="AP156" s="44" t="s">
        <v>179</v>
      </c>
      <c r="AQ156" s="717"/>
      <c r="AR156" s="717"/>
      <c r="AS156" s="50"/>
      <c r="AT156" s="50"/>
      <c r="AU156" s="50"/>
      <c r="AV156" s="681"/>
      <c r="AW156" s="424">
        <f t="shared" si="47"/>
        <v>0</v>
      </c>
      <c r="AX156" s="424">
        <f t="shared" si="48"/>
        <v>0</v>
      </c>
    </row>
    <row r="157" spans="2:50" x14ac:dyDescent="0.2">
      <c r="B157" s="26"/>
      <c r="C157" s="26"/>
      <c r="D157" s="26"/>
      <c r="E157" s="32"/>
      <c r="F157" s="26"/>
      <c r="G157" s="26"/>
      <c r="H157" s="26"/>
      <c r="I157" s="26"/>
      <c r="J157" s="26"/>
      <c r="K157" s="25"/>
      <c r="L157" s="25"/>
      <c r="M157" s="25"/>
      <c r="N157" s="25"/>
      <c r="O157" s="25"/>
      <c r="P157" s="25"/>
      <c r="Q157" s="25"/>
      <c r="AC157" s="25"/>
      <c r="AD157" s="25"/>
      <c r="AE157" s="25"/>
      <c r="AF157" s="28">
        <v>151</v>
      </c>
      <c r="AG157" s="29" t="s">
        <v>1290</v>
      </c>
      <c r="AH157" s="28">
        <v>0</v>
      </c>
      <c r="AI157" s="25"/>
      <c r="AJ157" s="25"/>
      <c r="AK157" s="833"/>
      <c r="AL157" s="434">
        <f t="shared" si="50"/>
        <v>8</v>
      </c>
      <c r="AM157" s="51">
        <v>5</v>
      </c>
      <c r="AN157" s="49">
        <v>10</v>
      </c>
      <c r="AO157" s="828"/>
      <c r="AP157" s="44" t="s">
        <v>180</v>
      </c>
      <c r="AQ157" s="717"/>
      <c r="AR157" s="717"/>
      <c r="AS157" s="50"/>
      <c r="AT157" s="50"/>
      <c r="AU157" s="50"/>
      <c r="AV157" s="681"/>
      <c r="AW157" s="424">
        <f t="shared" si="47"/>
        <v>0</v>
      </c>
      <c r="AX157" s="424">
        <f t="shared" si="48"/>
        <v>0</v>
      </c>
    </row>
    <row r="158" spans="2:50" x14ac:dyDescent="0.2">
      <c r="B158" s="26"/>
      <c r="C158" s="26"/>
      <c r="D158" s="26"/>
      <c r="E158" s="32"/>
      <c r="F158" s="26"/>
      <c r="G158" s="26"/>
      <c r="H158" s="26"/>
      <c r="I158" s="26"/>
      <c r="J158" s="26"/>
      <c r="K158" s="25"/>
      <c r="L158" s="25"/>
      <c r="M158" s="25"/>
      <c r="N158" s="25"/>
      <c r="O158" s="25"/>
      <c r="P158" s="25"/>
      <c r="Q158" s="25"/>
      <c r="AC158" s="25"/>
      <c r="AD158" s="25"/>
      <c r="AE158" s="25"/>
      <c r="AF158" s="28">
        <v>152</v>
      </c>
      <c r="AG158" s="29" t="s">
        <v>1291</v>
      </c>
      <c r="AH158" s="28">
        <v>0</v>
      </c>
      <c r="AI158" s="25"/>
      <c r="AJ158" s="25"/>
      <c r="AK158" s="833"/>
      <c r="AL158" s="434">
        <f t="shared" si="50"/>
        <v>8</v>
      </c>
      <c r="AM158" s="51">
        <v>5</v>
      </c>
      <c r="AN158" s="49">
        <v>11</v>
      </c>
      <c r="AO158" s="828"/>
      <c r="AP158" s="44" t="s">
        <v>151</v>
      </c>
      <c r="AQ158" s="717"/>
      <c r="AR158" s="717"/>
      <c r="AS158" s="669">
        <v>1000.64</v>
      </c>
      <c r="AT158" s="669">
        <v>331.19</v>
      </c>
      <c r="AU158" s="669">
        <v>282.56</v>
      </c>
      <c r="AV158" s="682">
        <v>197.09</v>
      </c>
      <c r="AW158" s="424">
        <f t="shared" si="47"/>
        <v>1331.83</v>
      </c>
      <c r="AX158" s="424">
        <f t="shared" si="48"/>
        <v>479.65</v>
      </c>
    </row>
    <row r="159" spans="2:50" ht="13.5" thickBot="1" x14ac:dyDescent="0.25">
      <c r="B159" s="26"/>
      <c r="C159" s="26"/>
      <c r="D159" s="26"/>
      <c r="E159" s="32"/>
      <c r="F159" s="26"/>
      <c r="G159" s="26"/>
      <c r="H159" s="26"/>
      <c r="I159" s="26"/>
      <c r="J159" s="26"/>
      <c r="K159" s="25"/>
      <c r="L159" s="25"/>
      <c r="M159" s="25"/>
      <c r="N159" s="25"/>
      <c r="O159" s="25"/>
      <c r="P159" s="25"/>
      <c r="Q159" s="25"/>
      <c r="AC159" s="25"/>
      <c r="AD159" s="25"/>
      <c r="AE159" s="25"/>
      <c r="AF159" s="28">
        <v>153</v>
      </c>
      <c r="AG159" s="29" t="s">
        <v>1292</v>
      </c>
      <c r="AH159" s="28">
        <v>0</v>
      </c>
      <c r="AI159" s="25"/>
      <c r="AJ159" s="25"/>
      <c r="AK159" s="833"/>
      <c r="AL159" s="434">
        <f t="shared" si="50"/>
        <v>8</v>
      </c>
      <c r="AM159" s="51">
        <v>5</v>
      </c>
      <c r="AN159" s="35">
        <v>12</v>
      </c>
      <c r="AO159" s="828"/>
      <c r="AP159" s="690" t="s">
        <v>181</v>
      </c>
      <c r="AQ159" s="720"/>
      <c r="AR159" s="720"/>
      <c r="AS159" s="672">
        <f>AS158</f>
        <v>1000.64</v>
      </c>
      <c r="AT159" s="672">
        <f>AT158</f>
        <v>331.19</v>
      </c>
      <c r="AU159" s="672">
        <f>AU158</f>
        <v>282.56</v>
      </c>
      <c r="AV159" s="691">
        <f>AV158</f>
        <v>197.09</v>
      </c>
      <c r="AW159" s="424">
        <f t="shared" si="47"/>
        <v>1331.83</v>
      </c>
      <c r="AX159" s="424">
        <f t="shared" si="48"/>
        <v>479.65</v>
      </c>
    </row>
    <row r="160" spans="2:50" x14ac:dyDescent="0.2">
      <c r="B160" s="26"/>
      <c r="C160" s="26"/>
      <c r="D160" s="26"/>
      <c r="E160" s="32"/>
      <c r="F160" s="26"/>
      <c r="G160" s="26"/>
      <c r="H160" s="26"/>
      <c r="I160" s="26"/>
      <c r="J160" s="26"/>
      <c r="K160" s="25"/>
      <c r="L160" s="25"/>
      <c r="M160" s="25"/>
      <c r="N160" s="25"/>
      <c r="O160" s="25"/>
      <c r="P160" s="25"/>
      <c r="Q160" s="25"/>
      <c r="AC160" s="25"/>
      <c r="AD160" s="25"/>
      <c r="AE160" s="25"/>
      <c r="AF160" s="28">
        <v>154</v>
      </c>
      <c r="AG160" s="29" t="s">
        <v>1293</v>
      </c>
      <c r="AH160" s="28">
        <v>0</v>
      </c>
      <c r="AI160" s="25"/>
      <c r="AJ160" s="25"/>
      <c r="AK160" s="832">
        <v>2022</v>
      </c>
      <c r="AL160" s="675">
        <v>9</v>
      </c>
      <c r="AM160" s="676">
        <v>2</v>
      </c>
      <c r="AN160" s="677">
        <v>5</v>
      </c>
      <c r="AO160" s="831" t="s">
        <v>153</v>
      </c>
      <c r="AP160" s="678" t="s">
        <v>121</v>
      </c>
      <c r="AQ160" s="721"/>
      <c r="AR160" s="721"/>
      <c r="AS160" s="679"/>
      <c r="AT160" s="679"/>
      <c r="AU160" s="679"/>
      <c r="AV160" s="679"/>
      <c r="AW160" s="692">
        <f t="shared" ref="AW160:AW179" si="51">AS160+AT160</f>
        <v>0</v>
      </c>
      <c r="AX160" s="693">
        <f t="shared" ref="AX160:AX179" si="52">AU160+AV160</f>
        <v>0</v>
      </c>
    </row>
    <row r="161" spans="2:50" x14ac:dyDescent="0.2">
      <c r="B161" s="26"/>
      <c r="C161" s="26"/>
      <c r="D161" s="26"/>
      <c r="E161" s="32"/>
      <c r="F161" s="26"/>
      <c r="G161" s="26"/>
      <c r="H161" s="26"/>
      <c r="I161" s="26"/>
      <c r="J161" s="26"/>
      <c r="K161" s="25"/>
      <c r="L161" s="25"/>
      <c r="M161" s="25"/>
      <c r="N161" s="25"/>
      <c r="O161" s="25"/>
      <c r="P161" s="25"/>
      <c r="Q161" s="25"/>
      <c r="AC161" s="25"/>
      <c r="AD161" s="25"/>
      <c r="AE161" s="25"/>
      <c r="AF161" s="28">
        <v>155</v>
      </c>
      <c r="AG161" s="29" t="s">
        <v>1294</v>
      </c>
      <c r="AH161" s="28">
        <v>0</v>
      </c>
      <c r="AI161" s="25"/>
      <c r="AJ161" s="25"/>
      <c r="AK161" s="833"/>
      <c r="AL161" s="434">
        <f t="shared" ref="AL161:AM167" si="53">AL160</f>
        <v>9</v>
      </c>
      <c r="AM161" s="51">
        <f t="shared" si="53"/>
        <v>2</v>
      </c>
      <c r="AN161" s="49">
        <v>6</v>
      </c>
      <c r="AO161" s="828"/>
      <c r="AP161" s="44" t="s">
        <v>63</v>
      </c>
      <c r="AQ161" s="717"/>
      <c r="AR161" s="717"/>
      <c r="AS161" s="50"/>
      <c r="AT161" s="50"/>
      <c r="AU161" s="50"/>
      <c r="AV161" s="50"/>
      <c r="AW161" s="424">
        <f t="shared" si="51"/>
        <v>0</v>
      </c>
      <c r="AX161" s="694">
        <f t="shared" si="52"/>
        <v>0</v>
      </c>
    </row>
    <row r="162" spans="2:50" x14ac:dyDescent="0.2">
      <c r="B162" s="26"/>
      <c r="C162" s="26"/>
      <c r="D162" s="26"/>
      <c r="E162" s="32"/>
      <c r="F162" s="26"/>
      <c r="G162" s="26"/>
      <c r="H162" s="26"/>
      <c r="I162" s="26"/>
      <c r="J162" s="26"/>
      <c r="K162" s="25"/>
      <c r="L162" s="25"/>
      <c r="M162" s="25"/>
      <c r="N162" s="25"/>
      <c r="O162" s="25"/>
      <c r="P162" s="25"/>
      <c r="Q162" s="25"/>
      <c r="AC162" s="25"/>
      <c r="AD162" s="25"/>
      <c r="AE162" s="25"/>
      <c r="AF162" s="28">
        <v>156</v>
      </c>
      <c r="AG162" s="29" t="s">
        <v>1295</v>
      </c>
      <c r="AH162" s="28">
        <v>0</v>
      </c>
      <c r="AI162" s="25"/>
      <c r="AJ162" s="25"/>
      <c r="AK162" s="833"/>
      <c r="AL162" s="434">
        <f t="shared" si="53"/>
        <v>9</v>
      </c>
      <c r="AM162" s="51">
        <f>AM160</f>
        <v>2</v>
      </c>
      <c r="AN162" s="49">
        <v>7</v>
      </c>
      <c r="AO162" s="828"/>
      <c r="AP162" s="44" t="s">
        <v>64</v>
      </c>
      <c r="AQ162" s="717"/>
      <c r="AR162" s="717"/>
      <c r="AS162" s="50"/>
      <c r="AT162" s="50"/>
      <c r="AU162" s="50"/>
      <c r="AV162" s="50"/>
      <c r="AW162" s="424">
        <f t="shared" si="51"/>
        <v>0</v>
      </c>
      <c r="AX162" s="694">
        <f t="shared" si="52"/>
        <v>0</v>
      </c>
    </row>
    <row r="163" spans="2:50" x14ac:dyDescent="0.2">
      <c r="B163" s="26"/>
      <c r="C163" s="26"/>
      <c r="D163" s="26"/>
      <c r="E163" s="32"/>
      <c r="F163" s="26"/>
      <c r="G163" s="26"/>
      <c r="H163" s="26"/>
      <c r="I163" s="26"/>
      <c r="J163" s="26"/>
      <c r="K163" s="25"/>
      <c r="L163" s="25"/>
      <c r="M163" s="25"/>
      <c r="N163" s="25"/>
      <c r="O163" s="25"/>
      <c r="P163" s="25"/>
      <c r="Q163" s="25"/>
      <c r="AC163" s="25"/>
      <c r="AD163" s="25"/>
      <c r="AE163" s="25"/>
      <c r="AF163" s="28">
        <v>157</v>
      </c>
      <c r="AG163" s="29" t="s">
        <v>1296</v>
      </c>
      <c r="AH163" s="28">
        <v>0</v>
      </c>
      <c r="AI163" s="25"/>
      <c r="AJ163" s="25"/>
      <c r="AK163" s="833"/>
      <c r="AL163" s="434">
        <f t="shared" si="53"/>
        <v>9</v>
      </c>
      <c r="AM163" s="51">
        <f>AM160</f>
        <v>2</v>
      </c>
      <c r="AN163" s="49">
        <v>8</v>
      </c>
      <c r="AO163" s="828"/>
      <c r="AP163" s="44" t="s">
        <v>150</v>
      </c>
      <c r="AQ163" s="717"/>
      <c r="AR163" s="717"/>
      <c r="AS163" s="50"/>
      <c r="AT163" s="50"/>
      <c r="AU163" s="50"/>
      <c r="AV163" s="50"/>
      <c r="AW163" s="424">
        <f t="shared" si="51"/>
        <v>0</v>
      </c>
      <c r="AX163" s="694">
        <f t="shared" si="52"/>
        <v>0</v>
      </c>
    </row>
    <row r="164" spans="2:50" x14ac:dyDescent="0.2">
      <c r="B164" s="26"/>
      <c r="C164" s="26"/>
      <c r="D164" s="26"/>
      <c r="E164" s="32"/>
      <c r="F164" s="26"/>
      <c r="G164" s="26"/>
      <c r="H164" s="26"/>
      <c r="I164" s="26"/>
      <c r="J164" s="26"/>
      <c r="K164" s="25"/>
      <c r="L164" s="25"/>
      <c r="M164" s="25"/>
      <c r="N164" s="25"/>
      <c r="O164" s="25"/>
      <c r="P164" s="25"/>
      <c r="Q164" s="25"/>
      <c r="AC164" s="25"/>
      <c r="AD164" s="25"/>
      <c r="AE164" s="25"/>
      <c r="AF164" s="28">
        <v>158</v>
      </c>
      <c r="AG164" s="29" t="s">
        <v>1297</v>
      </c>
      <c r="AH164" s="28">
        <v>0</v>
      </c>
      <c r="AI164" s="25"/>
      <c r="AJ164" s="25"/>
      <c r="AK164" s="833"/>
      <c r="AL164" s="434">
        <f t="shared" si="53"/>
        <v>9</v>
      </c>
      <c r="AM164" s="51">
        <f>AM160</f>
        <v>2</v>
      </c>
      <c r="AN164" s="49">
        <v>9</v>
      </c>
      <c r="AO164" s="828"/>
      <c r="AP164" s="44" t="s">
        <v>179</v>
      </c>
      <c r="AQ164" s="717"/>
      <c r="AR164" s="717"/>
      <c r="AS164" s="50"/>
      <c r="AT164" s="50"/>
      <c r="AU164" s="50"/>
      <c r="AV164" s="50"/>
      <c r="AW164" s="424">
        <f t="shared" si="51"/>
        <v>0</v>
      </c>
      <c r="AX164" s="694">
        <f t="shared" si="52"/>
        <v>0</v>
      </c>
    </row>
    <row r="165" spans="2:50" x14ac:dyDescent="0.2">
      <c r="B165" s="26"/>
      <c r="C165" s="26"/>
      <c r="D165" s="26"/>
      <c r="E165" s="32"/>
      <c r="F165" s="26"/>
      <c r="G165" s="26"/>
      <c r="H165" s="26"/>
      <c r="I165" s="26"/>
      <c r="J165" s="26"/>
      <c r="K165" s="25"/>
      <c r="L165" s="25"/>
      <c r="M165" s="25"/>
      <c r="N165" s="25"/>
      <c r="O165" s="25"/>
      <c r="P165" s="25"/>
      <c r="Q165" s="25"/>
      <c r="AC165" s="25"/>
      <c r="AD165" s="25"/>
      <c r="AE165" s="25"/>
      <c r="AF165" s="28">
        <v>159</v>
      </c>
      <c r="AG165" s="29" t="s">
        <v>1298</v>
      </c>
      <c r="AH165" s="28">
        <v>0</v>
      </c>
      <c r="AI165" s="25"/>
      <c r="AJ165" s="25"/>
      <c r="AK165" s="833"/>
      <c r="AL165" s="434">
        <f t="shared" si="53"/>
        <v>9</v>
      </c>
      <c r="AM165" s="51">
        <f>AM161</f>
        <v>2</v>
      </c>
      <c r="AN165" s="53">
        <v>10</v>
      </c>
      <c r="AO165" s="828"/>
      <c r="AP165" s="44" t="s">
        <v>180</v>
      </c>
      <c r="AQ165" s="717"/>
      <c r="AR165" s="717"/>
      <c r="AS165" s="50"/>
      <c r="AT165" s="50"/>
      <c r="AU165" s="50"/>
      <c r="AV165" s="50"/>
      <c r="AW165" s="424">
        <f t="shared" si="51"/>
        <v>0</v>
      </c>
      <c r="AX165" s="694">
        <f t="shared" si="52"/>
        <v>0</v>
      </c>
    </row>
    <row r="166" spans="2:50" x14ac:dyDescent="0.2">
      <c r="B166" s="26"/>
      <c r="C166" s="26"/>
      <c r="D166" s="26"/>
      <c r="E166" s="32"/>
      <c r="F166" s="26"/>
      <c r="G166" s="26"/>
      <c r="H166" s="26"/>
      <c r="I166" s="26"/>
      <c r="J166" s="26"/>
      <c r="K166" s="25"/>
      <c r="L166" s="25"/>
      <c r="M166" s="25"/>
      <c r="N166" s="25"/>
      <c r="O166" s="25"/>
      <c r="P166" s="25"/>
      <c r="Q166" s="25"/>
      <c r="AC166" s="25"/>
      <c r="AD166" s="25"/>
      <c r="AE166" s="25"/>
      <c r="AF166" s="28">
        <v>160</v>
      </c>
      <c r="AG166" s="29" t="s">
        <v>1299</v>
      </c>
      <c r="AH166" s="28">
        <v>0</v>
      </c>
      <c r="AI166" s="25"/>
      <c r="AJ166" s="25"/>
      <c r="AK166" s="833"/>
      <c r="AL166" s="434">
        <f t="shared" si="53"/>
        <v>9</v>
      </c>
      <c r="AM166" s="51">
        <f>AM162</f>
        <v>2</v>
      </c>
      <c r="AN166" s="53">
        <v>11</v>
      </c>
      <c r="AO166" s="828"/>
      <c r="AP166" s="44" t="s">
        <v>151</v>
      </c>
      <c r="AQ166" s="717"/>
      <c r="AR166" s="717"/>
      <c r="AS166" s="50"/>
      <c r="AT166" s="50"/>
      <c r="AU166" s="50"/>
      <c r="AV166" s="50"/>
      <c r="AW166" s="424">
        <f t="shared" si="51"/>
        <v>0</v>
      </c>
      <c r="AX166" s="694">
        <f t="shared" si="52"/>
        <v>0</v>
      </c>
    </row>
    <row r="167" spans="2:50" x14ac:dyDescent="0.2">
      <c r="B167" s="26"/>
      <c r="C167" s="26"/>
      <c r="D167" s="26"/>
      <c r="E167" s="32"/>
      <c r="F167" s="26"/>
      <c r="G167" s="26"/>
      <c r="H167" s="26"/>
      <c r="I167" s="26"/>
      <c r="J167" s="26"/>
      <c r="K167" s="25"/>
      <c r="L167" s="25"/>
      <c r="M167" s="25"/>
      <c r="N167" s="25"/>
      <c r="O167" s="25"/>
      <c r="P167" s="25"/>
      <c r="Q167" s="25"/>
      <c r="AC167" s="25"/>
      <c r="AD167" s="25"/>
      <c r="AE167" s="25"/>
      <c r="AF167" s="28">
        <v>161</v>
      </c>
      <c r="AG167" s="29" t="s">
        <v>1300</v>
      </c>
      <c r="AH167" s="28">
        <v>0</v>
      </c>
      <c r="AI167" s="25"/>
      <c r="AJ167" s="25"/>
      <c r="AK167" s="833"/>
      <c r="AL167" s="434">
        <f t="shared" si="53"/>
        <v>9</v>
      </c>
      <c r="AM167" s="51">
        <f>AM163</f>
        <v>2</v>
      </c>
      <c r="AN167" s="53">
        <v>12</v>
      </c>
      <c r="AO167" s="829"/>
      <c r="AP167" s="44" t="s">
        <v>181</v>
      </c>
      <c r="AQ167" s="717"/>
      <c r="AR167" s="717"/>
      <c r="AS167" s="50"/>
      <c r="AT167" s="50"/>
      <c r="AU167" s="50"/>
      <c r="AV167" s="50"/>
      <c r="AW167" s="424">
        <f t="shared" si="51"/>
        <v>0</v>
      </c>
      <c r="AX167" s="694">
        <f t="shared" si="52"/>
        <v>0</v>
      </c>
    </row>
    <row r="168" spans="2:50" x14ac:dyDescent="0.2">
      <c r="B168" s="26"/>
      <c r="C168" s="26"/>
      <c r="D168" s="26"/>
      <c r="E168" s="32"/>
      <c r="F168" s="26"/>
      <c r="G168" s="26"/>
      <c r="H168" s="26"/>
      <c r="I168" s="26"/>
      <c r="J168" s="26"/>
      <c r="K168" s="25"/>
      <c r="L168" s="25"/>
      <c r="M168" s="25"/>
      <c r="N168" s="25"/>
      <c r="O168" s="25"/>
      <c r="P168" s="25"/>
      <c r="Q168" s="25"/>
      <c r="AC168" s="25"/>
      <c r="AD168" s="25"/>
      <c r="AE168" s="25"/>
      <c r="AF168" s="28">
        <v>162</v>
      </c>
      <c r="AG168" s="29" t="s">
        <v>1301</v>
      </c>
      <c r="AH168" s="28">
        <v>0</v>
      </c>
      <c r="AI168" s="25"/>
      <c r="AJ168" s="25"/>
      <c r="AK168" s="833"/>
      <c r="AL168" s="434">
        <f>AL164</f>
        <v>9</v>
      </c>
      <c r="AM168" s="48">
        <v>3</v>
      </c>
      <c r="AN168" s="53">
        <v>2</v>
      </c>
      <c r="AO168" s="827" t="s">
        <v>167</v>
      </c>
      <c r="AP168" s="44" t="s">
        <v>162</v>
      </c>
      <c r="AQ168" s="717"/>
      <c r="AR168" s="717"/>
      <c r="AS168" s="50"/>
      <c r="AT168" s="50"/>
      <c r="AU168" s="50"/>
      <c r="AV168" s="50"/>
      <c r="AW168" s="424">
        <f t="shared" si="51"/>
        <v>0</v>
      </c>
      <c r="AX168" s="694">
        <f t="shared" si="52"/>
        <v>0</v>
      </c>
    </row>
    <row r="169" spans="2:50" x14ac:dyDescent="0.2">
      <c r="B169" s="26"/>
      <c r="C169" s="26"/>
      <c r="D169" s="26"/>
      <c r="E169" s="32"/>
      <c r="F169" s="26"/>
      <c r="G169" s="26"/>
      <c r="H169" s="26"/>
      <c r="I169" s="26"/>
      <c r="J169" s="26"/>
      <c r="K169" s="25"/>
      <c r="L169" s="25"/>
      <c r="M169" s="25"/>
      <c r="N169" s="25"/>
      <c r="O169" s="25"/>
      <c r="P169" s="25"/>
      <c r="Q169" s="25"/>
      <c r="AC169" s="25"/>
      <c r="AD169" s="25"/>
      <c r="AE169" s="25"/>
      <c r="AF169" s="28">
        <v>163</v>
      </c>
      <c r="AG169" s="29" t="s">
        <v>1302</v>
      </c>
      <c r="AH169" s="28">
        <v>0</v>
      </c>
      <c r="AI169" s="25"/>
      <c r="AJ169" s="25"/>
      <c r="AK169" s="833"/>
      <c r="AL169" s="434">
        <f>AL164</f>
        <v>9</v>
      </c>
      <c r="AM169" s="51">
        <f>AM168</f>
        <v>3</v>
      </c>
      <c r="AN169" s="53">
        <v>3</v>
      </c>
      <c r="AO169" s="828"/>
      <c r="AP169" s="44" t="s">
        <v>123</v>
      </c>
      <c r="AQ169" s="717"/>
      <c r="AR169" s="717"/>
      <c r="AS169" s="50"/>
      <c r="AT169" s="50"/>
      <c r="AU169" s="50"/>
      <c r="AV169" s="50"/>
      <c r="AW169" s="424">
        <f t="shared" si="51"/>
        <v>0</v>
      </c>
      <c r="AX169" s="694">
        <f t="shared" si="52"/>
        <v>0</v>
      </c>
    </row>
    <row r="170" spans="2:50" x14ac:dyDescent="0.2">
      <c r="B170" s="26"/>
      <c r="C170" s="26"/>
      <c r="D170" s="26"/>
      <c r="E170" s="32"/>
      <c r="F170" s="26"/>
      <c r="G170" s="26"/>
      <c r="H170" s="26"/>
      <c r="I170" s="26"/>
      <c r="J170" s="26"/>
      <c r="K170" s="25"/>
      <c r="L170" s="25"/>
      <c r="M170" s="25"/>
      <c r="N170" s="25"/>
      <c r="O170" s="25"/>
      <c r="P170" s="25"/>
      <c r="Q170" s="25"/>
      <c r="AC170" s="25"/>
      <c r="AD170" s="25"/>
      <c r="AE170" s="25"/>
      <c r="AF170" s="28">
        <v>164</v>
      </c>
      <c r="AG170" s="29" t="s">
        <v>1303</v>
      </c>
      <c r="AH170" s="28">
        <v>0</v>
      </c>
      <c r="AI170" s="25"/>
      <c r="AJ170" s="25"/>
      <c r="AK170" s="833"/>
      <c r="AL170" s="434">
        <f t="shared" ref="AL170:AM180" si="54">AL169</f>
        <v>9</v>
      </c>
      <c r="AM170" s="51">
        <f>AM168</f>
        <v>3</v>
      </c>
      <c r="AN170" s="53">
        <v>4</v>
      </c>
      <c r="AO170" s="828"/>
      <c r="AP170" s="698" t="s">
        <v>122</v>
      </c>
      <c r="AQ170" s="717">
        <v>30.34</v>
      </c>
      <c r="AR170" s="717">
        <v>16.34</v>
      </c>
      <c r="AS170" s="699">
        <v>76.239999999999995</v>
      </c>
      <c r="AT170" s="699">
        <v>423.9</v>
      </c>
      <c r="AU170" s="699">
        <v>76.239999999999995</v>
      </c>
      <c r="AV170" s="699">
        <v>271.14</v>
      </c>
      <c r="AW170" s="424">
        <f t="shared" si="51"/>
        <v>500.14</v>
      </c>
      <c r="AX170" s="694">
        <f>AU170+AV170</f>
        <v>347.38</v>
      </c>
    </row>
    <row r="171" spans="2:50" x14ac:dyDescent="0.2">
      <c r="B171" s="26"/>
      <c r="C171" s="26"/>
      <c r="D171" s="26"/>
      <c r="E171" s="32"/>
      <c r="F171" s="26"/>
      <c r="G171" s="26"/>
      <c r="H171" s="26"/>
      <c r="I171" s="26"/>
      <c r="J171" s="26"/>
      <c r="K171" s="25"/>
      <c r="L171" s="25"/>
      <c r="M171" s="25"/>
      <c r="N171" s="25"/>
      <c r="O171" s="25"/>
      <c r="P171" s="25"/>
      <c r="Q171" s="25"/>
      <c r="AC171" s="25"/>
      <c r="AD171" s="25"/>
      <c r="AE171" s="25"/>
      <c r="AF171" s="28">
        <v>165</v>
      </c>
      <c r="AG171" s="29" t="s">
        <v>1304</v>
      </c>
      <c r="AH171" s="28">
        <v>0</v>
      </c>
      <c r="AI171" s="25"/>
      <c r="AJ171" s="25"/>
      <c r="AK171" s="833"/>
      <c r="AL171" s="434">
        <f t="shared" si="54"/>
        <v>9</v>
      </c>
      <c r="AM171" s="51">
        <f t="shared" si="54"/>
        <v>3</v>
      </c>
      <c r="AN171" s="53">
        <v>5</v>
      </c>
      <c r="AO171" s="828"/>
      <c r="AP171" s="44" t="s">
        <v>121</v>
      </c>
      <c r="AQ171" s="717"/>
      <c r="AR171" s="717"/>
      <c r="AS171" s="50"/>
      <c r="AT171" s="50"/>
      <c r="AU171" s="50"/>
      <c r="AV171" s="50"/>
      <c r="AW171" s="424">
        <f t="shared" si="51"/>
        <v>0</v>
      </c>
      <c r="AX171" s="694">
        <f t="shared" si="52"/>
        <v>0</v>
      </c>
    </row>
    <row r="172" spans="2:50" x14ac:dyDescent="0.2">
      <c r="B172" s="26"/>
      <c r="C172" s="26"/>
      <c r="D172" s="26"/>
      <c r="E172" s="32"/>
      <c r="F172" s="26"/>
      <c r="G172" s="26"/>
      <c r="H172" s="26"/>
      <c r="I172" s="26"/>
      <c r="J172" s="26"/>
      <c r="K172" s="25"/>
      <c r="L172" s="25"/>
      <c r="M172" s="25"/>
      <c r="N172" s="25"/>
      <c r="O172" s="25"/>
      <c r="P172" s="25"/>
      <c r="Q172" s="25"/>
      <c r="AC172" s="25"/>
      <c r="AD172" s="25"/>
      <c r="AE172" s="25"/>
      <c r="AF172" s="28">
        <v>166</v>
      </c>
      <c r="AG172" s="29" t="s">
        <v>1305</v>
      </c>
      <c r="AH172" s="28">
        <v>0</v>
      </c>
      <c r="AI172" s="25"/>
      <c r="AJ172" s="25"/>
      <c r="AK172" s="833"/>
      <c r="AL172" s="434">
        <f t="shared" si="54"/>
        <v>9</v>
      </c>
      <c r="AM172" s="56">
        <f t="shared" si="54"/>
        <v>3</v>
      </c>
      <c r="AN172" s="53">
        <v>6</v>
      </c>
      <c r="AO172" s="829"/>
      <c r="AP172" s="698" t="s">
        <v>63</v>
      </c>
      <c r="AQ172" s="717">
        <v>69.260000000000005</v>
      </c>
      <c r="AR172" s="717">
        <v>24.67</v>
      </c>
      <c r="AS172" s="699">
        <v>117.59</v>
      </c>
      <c r="AT172" s="699">
        <v>423.9</v>
      </c>
      <c r="AU172" s="699">
        <v>117.59</v>
      </c>
      <c r="AV172" s="699">
        <v>271.14</v>
      </c>
      <c r="AW172" s="424">
        <f t="shared" si="51"/>
        <v>541.49</v>
      </c>
      <c r="AX172" s="694">
        <f>AU172+AV172</f>
        <v>388.73</v>
      </c>
    </row>
    <row r="173" spans="2:50" x14ac:dyDescent="0.2">
      <c r="B173" s="26"/>
      <c r="C173" s="26"/>
      <c r="D173" s="26"/>
      <c r="E173" s="32"/>
      <c r="F173" s="26"/>
      <c r="G173" s="26"/>
      <c r="H173" s="26"/>
      <c r="I173" s="26"/>
      <c r="J173" s="26"/>
      <c r="K173" s="25"/>
      <c r="L173" s="25"/>
      <c r="M173" s="25"/>
      <c r="N173" s="25"/>
      <c r="O173" s="25"/>
      <c r="P173" s="25"/>
      <c r="Q173" s="25"/>
      <c r="AC173" s="25"/>
      <c r="AD173" s="25"/>
      <c r="AE173" s="25"/>
      <c r="AF173" s="28">
        <v>167</v>
      </c>
      <c r="AG173" s="29" t="s">
        <v>1306</v>
      </c>
      <c r="AH173" s="28">
        <v>0</v>
      </c>
      <c r="AI173" s="25"/>
      <c r="AJ173" s="25"/>
      <c r="AK173" s="833"/>
      <c r="AL173" s="434">
        <f t="shared" si="54"/>
        <v>9</v>
      </c>
      <c r="AM173" s="51">
        <v>4</v>
      </c>
      <c r="AN173" s="49">
        <v>5</v>
      </c>
      <c r="AO173" s="827" t="s">
        <v>168</v>
      </c>
      <c r="AP173" s="44" t="s">
        <v>121</v>
      </c>
      <c r="AQ173" s="717"/>
      <c r="AR173" s="717"/>
      <c r="AS173" s="50"/>
      <c r="AT173" s="50"/>
      <c r="AU173" s="50"/>
      <c r="AV173" s="50"/>
      <c r="AW173" s="424">
        <f t="shared" si="51"/>
        <v>0</v>
      </c>
      <c r="AX173" s="694">
        <f t="shared" si="52"/>
        <v>0</v>
      </c>
    </row>
    <row r="174" spans="2:50" x14ac:dyDescent="0.2">
      <c r="B174" s="26"/>
      <c r="C174" s="26"/>
      <c r="D174" s="26"/>
      <c r="E174" s="32"/>
      <c r="F174" s="26"/>
      <c r="G174" s="26"/>
      <c r="H174" s="26"/>
      <c r="I174" s="26"/>
      <c r="J174" s="26"/>
      <c r="K174" s="25"/>
      <c r="L174" s="25"/>
      <c r="M174" s="25"/>
      <c r="N174" s="25"/>
      <c r="O174" s="25"/>
      <c r="P174" s="25"/>
      <c r="Q174" s="25"/>
      <c r="AC174" s="25"/>
      <c r="AD174" s="25"/>
      <c r="AE174" s="25"/>
      <c r="AF174" s="28">
        <v>168</v>
      </c>
      <c r="AG174" s="29" t="s">
        <v>1307</v>
      </c>
      <c r="AH174" s="28">
        <v>0</v>
      </c>
      <c r="AI174" s="25"/>
      <c r="AJ174" s="25"/>
      <c r="AK174" s="833"/>
      <c r="AL174" s="434">
        <f t="shared" si="54"/>
        <v>9</v>
      </c>
      <c r="AM174" s="56">
        <v>4</v>
      </c>
      <c r="AN174" s="49">
        <v>6</v>
      </c>
      <c r="AO174" s="829"/>
      <c r="AP174" s="44" t="s">
        <v>63</v>
      </c>
      <c r="AQ174" s="717"/>
      <c r="AR174" s="717"/>
      <c r="AS174" s="50"/>
      <c r="AT174" s="50"/>
      <c r="AU174" s="50"/>
      <c r="AV174" s="50"/>
      <c r="AW174" s="424">
        <f t="shared" si="51"/>
        <v>0</v>
      </c>
      <c r="AX174" s="694">
        <f t="shared" si="52"/>
        <v>0</v>
      </c>
    </row>
    <row r="175" spans="2:50" x14ac:dyDescent="0.2">
      <c r="B175" s="26"/>
      <c r="C175" s="26"/>
      <c r="D175" s="26"/>
      <c r="E175" s="32"/>
      <c r="F175" s="26"/>
      <c r="G175" s="26"/>
      <c r="H175" s="26"/>
      <c r="I175" s="26"/>
      <c r="J175" s="26"/>
      <c r="K175" s="25"/>
      <c r="L175" s="25"/>
      <c r="M175" s="25"/>
      <c r="N175" s="25"/>
      <c r="O175" s="25"/>
      <c r="P175" s="25"/>
      <c r="Q175" s="25"/>
      <c r="AC175" s="25"/>
      <c r="AD175" s="25"/>
      <c r="AE175" s="25"/>
      <c r="AF175" s="28">
        <v>169</v>
      </c>
      <c r="AG175" s="29" t="s">
        <v>1308</v>
      </c>
      <c r="AH175" s="28">
        <v>0</v>
      </c>
      <c r="AI175" s="25"/>
      <c r="AJ175" s="25"/>
      <c r="AK175" s="833"/>
      <c r="AL175" s="434">
        <f t="shared" si="54"/>
        <v>9</v>
      </c>
      <c r="AM175" s="51">
        <v>5</v>
      </c>
      <c r="AN175" s="49">
        <v>7</v>
      </c>
      <c r="AO175" s="827" t="s">
        <v>166</v>
      </c>
      <c r="AP175" s="698" t="s">
        <v>64</v>
      </c>
      <c r="AQ175" s="717">
        <v>0</v>
      </c>
      <c r="AR175" s="717">
        <v>0</v>
      </c>
      <c r="AS175" s="699">
        <v>1178.19</v>
      </c>
      <c r="AT175" s="699">
        <v>423.9</v>
      </c>
      <c r="AU175" s="699">
        <v>361.43</v>
      </c>
      <c r="AV175" s="699">
        <v>271.14</v>
      </c>
      <c r="AW175" s="424">
        <f t="shared" si="51"/>
        <v>1602.0900000000001</v>
      </c>
      <c r="AX175" s="694">
        <f>AU175+AV175</f>
        <v>632.56999999999994</v>
      </c>
    </row>
    <row r="176" spans="2:50" x14ac:dyDescent="0.2">
      <c r="B176" s="26"/>
      <c r="C176" s="26"/>
      <c r="D176" s="26"/>
      <c r="E176" s="32"/>
      <c r="F176" s="26"/>
      <c r="G176" s="26"/>
      <c r="H176" s="26"/>
      <c r="I176" s="26"/>
      <c r="J176" s="26"/>
      <c r="K176" s="25"/>
      <c r="L176" s="25"/>
      <c r="M176" s="25"/>
      <c r="N176" s="25"/>
      <c r="O176" s="25"/>
      <c r="P176" s="25"/>
      <c r="Q176" s="25"/>
      <c r="AC176" s="25"/>
      <c r="AD176" s="25"/>
      <c r="AE176" s="25"/>
      <c r="AF176" s="28">
        <v>170</v>
      </c>
      <c r="AG176" s="29" t="s">
        <v>1309</v>
      </c>
      <c r="AH176" s="28">
        <v>0</v>
      </c>
      <c r="AI176" s="25"/>
      <c r="AJ176" s="25"/>
      <c r="AK176" s="833"/>
      <c r="AL176" s="434">
        <f t="shared" si="54"/>
        <v>9</v>
      </c>
      <c r="AM176" s="51">
        <v>5</v>
      </c>
      <c r="AN176" s="49">
        <v>8</v>
      </c>
      <c r="AO176" s="828"/>
      <c r="AP176" s="44" t="s">
        <v>150</v>
      </c>
      <c r="AQ176" s="717"/>
      <c r="AR176" s="717"/>
      <c r="AS176" s="50"/>
      <c r="AT176" s="50"/>
      <c r="AU176" s="50"/>
      <c r="AV176" s="50"/>
      <c r="AW176" s="424">
        <f t="shared" si="51"/>
        <v>0</v>
      </c>
      <c r="AX176" s="694">
        <f t="shared" si="52"/>
        <v>0</v>
      </c>
    </row>
    <row r="177" spans="2:50" x14ac:dyDescent="0.2">
      <c r="B177" s="26"/>
      <c r="C177" s="26"/>
      <c r="D177" s="26"/>
      <c r="E177" s="32"/>
      <c r="F177" s="26"/>
      <c r="G177" s="26"/>
      <c r="H177" s="26"/>
      <c r="I177" s="26"/>
      <c r="J177" s="26"/>
      <c r="K177" s="25"/>
      <c r="L177" s="25"/>
      <c r="M177" s="25"/>
      <c r="N177" s="25"/>
      <c r="O177" s="25"/>
      <c r="P177" s="25"/>
      <c r="Q177" s="25"/>
      <c r="AC177" s="25"/>
      <c r="AD177" s="25"/>
      <c r="AE177" s="25"/>
      <c r="AF177" s="28">
        <v>171</v>
      </c>
      <c r="AG177" s="29" t="s">
        <v>1310</v>
      </c>
      <c r="AH177" s="28">
        <v>0</v>
      </c>
      <c r="AI177" s="25"/>
      <c r="AJ177" s="25"/>
      <c r="AK177" s="833"/>
      <c r="AL177" s="434">
        <f t="shared" si="54"/>
        <v>9</v>
      </c>
      <c r="AM177" s="51">
        <v>5</v>
      </c>
      <c r="AN177" s="49">
        <v>9</v>
      </c>
      <c r="AO177" s="828"/>
      <c r="AP177" s="44" t="s">
        <v>179</v>
      </c>
      <c r="AQ177" s="717"/>
      <c r="AR177" s="717"/>
      <c r="AS177" s="50"/>
      <c r="AT177" s="50"/>
      <c r="AU177" s="50"/>
      <c r="AV177" s="50"/>
      <c r="AW177" s="424">
        <f t="shared" si="51"/>
        <v>0</v>
      </c>
      <c r="AX177" s="694">
        <f t="shared" si="52"/>
        <v>0</v>
      </c>
    </row>
    <row r="178" spans="2:50" x14ac:dyDescent="0.2">
      <c r="B178" s="26"/>
      <c r="C178" s="26"/>
      <c r="D178" s="26"/>
      <c r="E178" s="32"/>
      <c r="F178" s="26"/>
      <c r="G178" s="26"/>
      <c r="H178" s="26"/>
      <c r="I178" s="26"/>
      <c r="J178" s="26"/>
      <c r="K178" s="25"/>
      <c r="L178" s="25"/>
      <c r="M178" s="25"/>
      <c r="N178" s="25"/>
      <c r="O178" s="25"/>
      <c r="P178" s="25"/>
      <c r="Q178" s="25"/>
      <c r="AC178" s="25"/>
      <c r="AD178" s="25"/>
      <c r="AE178" s="25"/>
      <c r="AF178" s="28">
        <v>172</v>
      </c>
      <c r="AG178" s="29" t="s">
        <v>1311</v>
      </c>
      <c r="AH178" s="28">
        <v>0</v>
      </c>
      <c r="AI178" s="25"/>
      <c r="AJ178" s="25"/>
      <c r="AK178" s="833"/>
      <c r="AL178" s="434">
        <f t="shared" si="54"/>
        <v>9</v>
      </c>
      <c r="AM178" s="51">
        <v>5</v>
      </c>
      <c r="AN178" s="49">
        <v>10</v>
      </c>
      <c r="AO178" s="828"/>
      <c r="AP178" s="44" t="s">
        <v>180</v>
      </c>
      <c r="AQ178" s="717"/>
      <c r="AR178" s="717"/>
      <c r="AS178" s="50"/>
      <c r="AT178" s="50"/>
      <c r="AU178" s="50"/>
      <c r="AV178" s="50"/>
      <c r="AW178" s="424">
        <f t="shared" si="51"/>
        <v>0</v>
      </c>
      <c r="AX178" s="694">
        <f t="shared" si="52"/>
        <v>0</v>
      </c>
    </row>
    <row r="179" spans="2:50" x14ac:dyDescent="0.2">
      <c r="B179" s="26"/>
      <c r="C179" s="26"/>
      <c r="D179" s="26"/>
      <c r="E179" s="32"/>
      <c r="F179" s="26"/>
      <c r="G179" s="26"/>
      <c r="H179" s="26"/>
      <c r="I179" s="26"/>
      <c r="J179" s="26"/>
      <c r="K179" s="25"/>
      <c r="L179" s="25"/>
      <c r="M179" s="25"/>
      <c r="N179" s="25"/>
      <c r="O179" s="25"/>
      <c r="P179" s="25"/>
      <c r="Q179" s="25"/>
      <c r="AC179" s="25"/>
      <c r="AD179" s="25"/>
      <c r="AE179" s="25"/>
      <c r="AF179" s="28">
        <v>173</v>
      </c>
      <c r="AG179" s="29" t="s">
        <v>1312</v>
      </c>
      <c r="AH179" s="28">
        <v>0</v>
      </c>
      <c r="AI179" s="25"/>
      <c r="AJ179" s="25"/>
      <c r="AK179" s="833"/>
      <c r="AL179" s="434">
        <f t="shared" si="54"/>
        <v>9</v>
      </c>
      <c r="AM179" s="51">
        <v>5</v>
      </c>
      <c r="AN179" s="49">
        <v>11</v>
      </c>
      <c r="AO179" s="828"/>
      <c r="AP179" s="698" t="s">
        <v>151</v>
      </c>
      <c r="AQ179" s="717">
        <v>0</v>
      </c>
      <c r="AR179" s="717">
        <v>0</v>
      </c>
      <c r="AS179" s="699">
        <v>1178.19</v>
      </c>
      <c r="AT179" s="699">
        <v>423.9</v>
      </c>
      <c r="AU179" s="699">
        <v>361.43</v>
      </c>
      <c r="AV179" s="699">
        <v>271.14</v>
      </c>
      <c r="AW179" s="424">
        <f t="shared" si="51"/>
        <v>1602.0900000000001</v>
      </c>
      <c r="AX179" s="694">
        <f t="shared" si="52"/>
        <v>632.56999999999994</v>
      </c>
    </row>
    <row r="180" spans="2:50" ht="13.5" thickBot="1" x14ac:dyDescent="0.25">
      <c r="B180" s="26"/>
      <c r="C180" s="26"/>
      <c r="D180" s="26"/>
      <c r="E180" s="32"/>
      <c r="F180" s="26"/>
      <c r="G180" s="26"/>
      <c r="H180" s="26"/>
      <c r="I180" s="26"/>
      <c r="J180" s="26"/>
      <c r="K180" s="25"/>
      <c r="L180" s="25"/>
      <c r="M180" s="25"/>
      <c r="N180" s="25"/>
      <c r="O180" s="25"/>
      <c r="P180" s="25"/>
      <c r="Q180" s="25"/>
      <c r="AC180" s="25"/>
      <c r="AD180" s="25"/>
      <c r="AE180" s="25"/>
      <c r="AF180" s="28">
        <v>174</v>
      </c>
      <c r="AG180" s="29" t="s">
        <v>1313</v>
      </c>
      <c r="AH180" s="28">
        <v>0</v>
      </c>
      <c r="AI180" s="25"/>
      <c r="AJ180" s="25"/>
      <c r="AK180" s="834"/>
      <c r="AL180" s="683">
        <f t="shared" si="54"/>
        <v>9</v>
      </c>
      <c r="AM180" s="684">
        <v>5</v>
      </c>
      <c r="AN180" s="685">
        <v>12</v>
      </c>
      <c r="AO180" s="835"/>
      <c r="AP180" s="686" t="s">
        <v>181</v>
      </c>
      <c r="AQ180" s="722"/>
      <c r="AR180" s="722"/>
      <c r="AS180" s="695"/>
      <c r="AT180" s="695"/>
      <c r="AU180" s="695"/>
      <c r="AV180" s="695"/>
      <c r="AW180" s="696"/>
      <c r="AX180" s="697"/>
    </row>
    <row r="181" spans="2:50" x14ac:dyDescent="0.2">
      <c r="B181" s="26"/>
      <c r="C181" s="26"/>
      <c r="D181" s="26"/>
      <c r="E181" s="32"/>
      <c r="F181" s="26"/>
      <c r="G181" s="26"/>
      <c r="H181" s="26"/>
      <c r="I181" s="26"/>
      <c r="J181" s="26"/>
      <c r="K181" s="25"/>
      <c r="L181" s="25"/>
      <c r="M181" s="25"/>
      <c r="N181" s="25"/>
      <c r="O181" s="25"/>
      <c r="P181" s="25"/>
      <c r="Q181" s="25"/>
      <c r="AC181" s="25"/>
      <c r="AD181" s="25"/>
      <c r="AE181" s="25"/>
      <c r="AF181" s="28">
        <v>175</v>
      </c>
      <c r="AG181" s="29" t="s">
        <v>1314</v>
      </c>
      <c r="AH181" s="28">
        <v>0</v>
      </c>
      <c r="AI181" s="25"/>
      <c r="AJ181" s="25"/>
      <c r="AK181" s="825">
        <v>2023</v>
      </c>
      <c r="AL181" s="434">
        <v>10</v>
      </c>
      <c r="AM181" s="51">
        <v>2</v>
      </c>
      <c r="AN181" s="689">
        <v>5</v>
      </c>
      <c r="AO181" s="828" t="s">
        <v>153</v>
      </c>
      <c r="AP181" s="673" t="s">
        <v>121</v>
      </c>
      <c r="AQ181" s="723"/>
      <c r="AR181" s="723"/>
      <c r="AS181" s="674"/>
      <c r="AT181" s="674"/>
      <c r="AU181" s="674"/>
      <c r="AV181" s="674"/>
      <c r="AW181" s="424">
        <f t="shared" ref="AW181:AW201" si="55">AS181+AT181</f>
        <v>0</v>
      </c>
      <c r="AX181" s="424">
        <f t="shared" ref="AX181:AX201" si="56">AU181+AV181</f>
        <v>0</v>
      </c>
    </row>
    <row r="182" spans="2:50" x14ac:dyDescent="0.2">
      <c r="B182" s="26"/>
      <c r="C182" s="26"/>
      <c r="D182" s="26"/>
      <c r="E182" s="32"/>
      <c r="F182" s="26"/>
      <c r="G182" s="26"/>
      <c r="H182" s="26"/>
      <c r="I182" s="26"/>
      <c r="J182" s="26"/>
      <c r="K182" s="25"/>
      <c r="L182" s="25"/>
      <c r="M182" s="25"/>
      <c r="N182" s="25"/>
      <c r="O182" s="25"/>
      <c r="P182" s="25"/>
      <c r="Q182" s="25"/>
      <c r="AC182" s="25"/>
      <c r="AD182" s="25"/>
      <c r="AE182" s="25"/>
      <c r="AF182" s="28">
        <v>176</v>
      </c>
      <c r="AG182" s="29" t="s">
        <v>1315</v>
      </c>
      <c r="AH182" s="28">
        <v>0</v>
      </c>
      <c r="AI182" s="25"/>
      <c r="AJ182" s="25"/>
      <c r="AK182" s="825"/>
      <c r="AL182" s="434">
        <f t="shared" ref="AL182:AM188" si="57">AL181</f>
        <v>10</v>
      </c>
      <c r="AM182" s="51">
        <f t="shared" si="57"/>
        <v>2</v>
      </c>
      <c r="AN182" s="49">
        <v>6</v>
      </c>
      <c r="AO182" s="828"/>
      <c r="AP182" s="44" t="s">
        <v>63</v>
      </c>
      <c r="AQ182" s="717"/>
      <c r="AR182" s="717"/>
      <c r="AS182" s="50"/>
      <c r="AT182" s="50"/>
      <c r="AU182" s="50"/>
      <c r="AV182" s="50"/>
      <c r="AW182" s="424">
        <f t="shared" si="55"/>
        <v>0</v>
      </c>
      <c r="AX182" s="424">
        <f t="shared" si="56"/>
        <v>0</v>
      </c>
    </row>
    <row r="183" spans="2:50" x14ac:dyDescent="0.2">
      <c r="B183" s="26"/>
      <c r="C183" s="26"/>
      <c r="D183" s="26"/>
      <c r="E183" s="32"/>
      <c r="F183" s="26"/>
      <c r="G183" s="26"/>
      <c r="H183" s="26"/>
      <c r="I183" s="26"/>
      <c r="J183" s="26"/>
      <c r="K183" s="25"/>
      <c r="L183" s="25"/>
      <c r="M183" s="25"/>
      <c r="N183" s="25"/>
      <c r="O183" s="25"/>
      <c r="P183" s="25"/>
      <c r="Q183" s="25"/>
      <c r="AC183" s="25"/>
      <c r="AD183" s="25"/>
      <c r="AE183" s="25"/>
      <c r="AF183" s="28">
        <v>177</v>
      </c>
      <c r="AG183" s="29" t="s">
        <v>1316</v>
      </c>
      <c r="AH183" s="28">
        <v>0</v>
      </c>
      <c r="AI183" s="25"/>
      <c r="AJ183" s="25"/>
      <c r="AK183" s="825"/>
      <c r="AL183" s="434">
        <f t="shared" si="57"/>
        <v>10</v>
      </c>
      <c r="AM183" s="51">
        <f>AM181</f>
        <v>2</v>
      </c>
      <c r="AN183" s="49">
        <v>7</v>
      </c>
      <c r="AO183" s="828"/>
      <c r="AP183" s="44" t="s">
        <v>64</v>
      </c>
      <c r="AQ183" s="717"/>
      <c r="AR183" s="717"/>
      <c r="AS183" s="50"/>
      <c r="AT183" s="50"/>
      <c r="AU183" s="50"/>
      <c r="AV183" s="50"/>
      <c r="AW183" s="424">
        <f t="shared" si="55"/>
        <v>0</v>
      </c>
      <c r="AX183" s="424">
        <f t="shared" si="56"/>
        <v>0</v>
      </c>
    </row>
    <row r="184" spans="2:50" x14ac:dyDescent="0.2">
      <c r="B184" s="26"/>
      <c r="C184" s="26"/>
      <c r="D184" s="26"/>
      <c r="E184" s="32"/>
      <c r="F184" s="26"/>
      <c r="G184" s="26"/>
      <c r="H184" s="26"/>
      <c r="I184" s="26"/>
      <c r="J184" s="26"/>
      <c r="K184" s="25"/>
      <c r="L184" s="25"/>
      <c r="M184" s="25"/>
      <c r="N184" s="25"/>
      <c r="O184" s="25"/>
      <c r="P184" s="25"/>
      <c r="Q184" s="25"/>
      <c r="AC184" s="25"/>
      <c r="AD184" s="25"/>
      <c r="AE184" s="25"/>
      <c r="AF184" s="28">
        <v>178</v>
      </c>
      <c r="AG184" s="29" t="s">
        <v>1317</v>
      </c>
      <c r="AH184" s="28">
        <v>0</v>
      </c>
      <c r="AI184" s="25"/>
      <c r="AJ184" s="25"/>
      <c r="AK184" s="825"/>
      <c r="AL184" s="434">
        <f t="shared" si="57"/>
        <v>10</v>
      </c>
      <c r="AM184" s="51">
        <f>AM181</f>
        <v>2</v>
      </c>
      <c r="AN184" s="49">
        <v>8</v>
      </c>
      <c r="AO184" s="828"/>
      <c r="AP184" s="44" t="s">
        <v>150</v>
      </c>
      <c r="AQ184" s="717"/>
      <c r="AR184" s="717"/>
      <c r="AS184" s="50"/>
      <c r="AT184" s="50"/>
      <c r="AU184" s="50"/>
      <c r="AV184" s="50"/>
      <c r="AW184" s="424">
        <f t="shared" si="55"/>
        <v>0</v>
      </c>
      <c r="AX184" s="424">
        <f t="shared" si="56"/>
        <v>0</v>
      </c>
    </row>
    <row r="185" spans="2:50" x14ac:dyDescent="0.2">
      <c r="B185" s="26"/>
      <c r="C185" s="26"/>
      <c r="D185" s="26"/>
      <c r="E185" s="32"/>
      <c r="F185" s="26"/>
      <c r="G185" s="26"/>
      <c r="H185" s="26"/>
      <c r="I185" s="26"/>
      <c r="J185" s="26"/>
      <c r="K185" s="25"/>
      <c r="L185" s="25"/>
      <c r="M185" s="25"/>
      <c r="N185" s="25"/>
      <c r="O185" s="25"/>
      <c r="P185" s="25"/>
      <c r="Q185" s="25"/>
      <c r="AC185" s="25"/>
      <c r="AD185" s="25"/>
      <c r="AE185" s="25"/>
      <c r="AF185" s="28">
        <v>179</v>
      </c>
      <c r="AG185" s="29" t="s">
        <v>1318</v>
      </c>
      <c r="AH185" s="28">
        <v>0</v>
      </c>
      <c r="AI185" s="25"/>
      <c r="AJ185" s="25"/>
      <c r="AK185" s="825"/>
      <c r="AL185" s="434">
        <f t="shared" si="57"/>
        <v>10</v>
      </c>
      <c r="AM185" s="51">
        <f>AM181</f>
        <v>2</v>
      </c>
      <c r="AN185" s="49">
        <v>9</v>
      </c>
      <c r="AO185" s="828"/>
      <c r="AP185" s="44" t="s">
        <v>179</v>
      </c>
      <c r="AQ185" s="717"/>
      <c r="AR185" s="717"/>
      <c r="AS185" s="50"/>
      <c r="AT185" s="50"/>
      <c r="AU185" s="50"/>
      <c r="AV185" s="50"/>
      <c r="AW185" s="424">
        <f t="shared" si="55"/>
        <v>0</v>
      </c>
      <c r="AX185" s="424">
        <f t="shared" si="56"/>
        <v>0</v>
      </c>
    </row>
    <row r="186" spans="2:50" x14ac:dyDescent="0.2">
      <c r="B186" s="26"/>
      <c r="C186" s="26"/>
      <c r="D186" s="26"/>
      <c r="E186" s="32"/>
      <c r="F186" s="26"/>
      <c r="G186" s="26"/>
      <c r="H186" s="26"/>
      <c r="I186" s="26"/>
      <c r="J186" s="26"/>
      <c r="K186" s="25"/>
      <c r="L186" s="25"/>
      <c r="M186" s="25"/>
      <c r="N186" s="25"/>
      <c r="O186" s="25"/>
      <c r="P186" s="25"/>
      <c r="Q186" s="25"/>
      <c r="AC186" s="25"/>
      <c r="AD186" s="25"/>
      <c r="AE186" s="25"/>
      <c r="AF186" s="28">
        <v>180</v>
      </c>
      <c r="AG186" s="29" t="s">
        <v>1319</v>
      </c>
      <c r="AH186" s="28">
        <v>0</v>
      </c>
      <c r="AI186" s="25"/>
      <c r="AJ186" s="25"/>
      <c r="AK186" s="825"/>
      <c r="AL186" s="434">
        <f t="shared" si="57"/>
        <v>10</v>
      </c>
      <c r="AM186" s="51">
        <f>AM182</f>
        <v>2</v>
      </c>
      <c r="AN186" s="53">
        <v>10</v>
      </c>
      <c r="AO186" s="828"/>
      <c r="AP186" s="44" t="s">
        <v>180</v>
      </c>
      <c r="AQ186" s="717"/>
      <c r="AR186" s="717"/>
      <c r="AS186" s="50"/>
      <c r="AT186" s="50"/>
      <c r="AU186" s="50"/>
      <c r="AV186" s="50"/>
      <c r="AW186" s="424">
        <f t="shared" si="55"/>
        <v>0</v>
      </c>
      <c r="AX186" s="424">
        <f t="shared" si="56"/>
        <v>0</v>
      </c>
    </row>
    <row r="187" spans="2:50" x14ac:dyDescent="0.2">
      <c r="B187" s="26"/>
      <c r="C187" s="26"/>
      <c r="D187" s="26"/>
      <c r="E187" s="32"/>
      <c r="F187" s="26"/>
      <c r="G187" s="26"/>
      <c r="H187" s="26"/>
      <c r="I187" s="26"/>
      <c r="J187" s="26"/>
      <c r="K187" s="25"/>
      <c r="L187" s="25"/>
      <c r="M187" s="25"/>
      <c r="N187" s="25"/>
      <c r="O187" s="25"/>
      <c r="P187" s="25"/>
      <c r="Q187" s="25"/>
      <c r="AC187" s="25"/>
      <c r="AD187" s="25"/>
      <c r="AE187" s="25"/>
      <c r="AF187" s="28">
        <v>181</v>
      </c>
      <c r="AG187" s="29" t="s">
        <v>1320</v>
      </c>
      <c r="AH187" s="28">
        <v>0</v>
      </c>
      <c r="AI187" s="25"/>
      <c r="AJ187" s="25"/>
      <c r="AK187" s="825"/>
      <c r="AL187" s="434">
        <f t="shared" si="57"/>
        <v>10</v>
      </c>
      <c r="AM187" s="51">
        <f>AM183</f>
        <v>2</v>
      </c>
      <c r="AN187" s="53">
        <v>11</v>
      </c>
      <c r="AO187" s="828"/>
      <c r="AP187" s="44" t="s">
        <v>151</v>
      </c>
      <c r="AQ187" s="717"/>
      <c r="AR187" s="717"/>
      <c r="AS187" s="50"/>
      <c r="AT187" s="50"/>
      <c r="AU187" s="50"/>
      <c r="AV187" s="50"/>
      <c r="AW187" s="424">
        <f t="shared" si="55"/>
        <v>0</v>
      </c>
      <c r="AX187" s="424">
        <f t="shared" si="56"/>
        <v>0</v>
      </c>
    </row>
    <row r="188" spans="2:50" x14ac:dyDescent="0.2">
      <c r="B188" s="26"/>
      <c r="C188" s="26"/>
      <c r="D188" s="26"/>
      <c r="E188" s="32"/>
      <c r="F188" s="26"/>
      <c r="G188" s="26"/>
      <c r="H188" s="26"/>
      <c r="I188" s="26"/>
      <c r="J188" s="26"/>
      <c r="K188" s="25"/>
      <c r="L188" s="25"/>
      <c r="M188" s="25"/>
      <c r="N188" s="25"/>
      <c r="O188" s="25"/>
      <c r="P188" s="25"/>
      <c r="Q188" s="25"/>
      <c r="AC188" s="25"/>
      <c r="AD188" s="25"/>
      <c r="AE188" s="25"/>
      <c r="AF188" s="28">
        <v>182</v>
      </c>
      <c r="AG188" s="29" t="s">
        <v>1321</v>
      </c>
      <c r="AH188" s="28">
        <v>0</v>
      </c>
      <c r="AI188" s="25"/>
      <c r="AJ188" s="25"/>
      <c r="AK188" s="825"/>
      <c r="AL188" s="434">
        <f t="shared" si="57"/>
        <v>10</v>
      </c>
      <c r="AM188" s="51">
        <f>AM184</f>
        <v>2</v>
      </c>
      <c r="AN188" s="53">
        <v>12</v>
      </c>
      <c r="AO188" s="829"/>
      <c r="AP188" s="44" t="s">
        <v>181</v>
      </c>
      <c r="AQ188" s="717"/>
      <c r="AR188" s="717"/>
      <c r="AS188" s="50"/>
      <c r="AT188" s="50"/>
      <c r="AU188" s="50"/>
      <c r="AV188" s="50"/>
      <c r="AW188" s="424">
        <f t="shared" si="55"/>
        <v>0</v>
      </c>
      <c r="AX188" s="424">
        <f t="shared" si="56"/>
        <v>0</v>
      </c>
    </row>
    <row r="189" spans="2:50" x14ac:dyDescent="0.2">
      <c r="B189" s="26"/>
      <c r="C189" s="26"/>
      <c r="D189" s="26"/>
      <c r="E189" s="32"/>
      <c r="F189" s="26"/>
      <c r="G189" s="26"/>
      <c r="H189" s="26"/>
      <c r="I189" s="26"/>
      <c r="J189" s="26"/>
      <c r="K189" s="25"/>
      <c r="L189" s="25"/>
      <c r="M189" s="25"/>
      <c r="N189" s="25"/>
      <c r="O189" s="25"/>
      <c r="P189" s="25"/>
      <c r="Q189" s="25"/>
      <c r="AC189" s="25"/>
      <c r="AD189" s="25"/>
      <c r="AE189" s="25"/>
      <c r="AF189" s="28">
        <v>183</v>
      </c>
      <c r="AG189" s="29" t="s">
        <v>1322</v>
      </c>
      <c r="AH189" s="28">
        <v>0</v>
      </c>
      <c r="AI189" s="25"/>
      <c r="AJ189" s="25"/>
      <c r="AK189" s="825"/>
      <c r="AL189" s="434">
        <f>AL185</f>
        <v>10</v>
      </c>
      <c r="AM189" s="48">
        <v>3</v>
      </c>
      <c r="AN189" s="53">
        <v>2</v>
      </c>
      <c r="AO189" s="827" t="s">
        <v>167</v>
      </c>
      <c r="AP189" s="44" t="s">
        <v>162</v>
      </c>
      <c r="AQ189" s="717"/>
      <c r="AR189" s="717"/>
      <c r="AS189" s="50"/>
      <c r="AT189" s="50"/>
      <c r="AU189" s="50"/>
      <c r="AV189" s="50"/>
      <c r="AW189" s="424">
        <f t="shared" si="55"/>
        <v>0</v>
      </c>
      <c r="AX189" s="424">
        <f t="shared" si="56"/>
        <v>0</v>
      </c>
    </row>
    <row r="190" spans="2:50" x14ac:dyDescent="0.2">
      <c r="B190" s="26"/>
      <c r="C190" s="26"/>
      <c r="D190" s="26"/>
      <c r="E190" s="32"/>
      <c r="F190" s="26"/>
      <c r="G190" s="26"/>
      <c r="H190" s="26"/>
      <c r="I190" s="26"/>
      <c r="J190" s="26"/>
      <c r="K190" s="25"/>
      <c r="L190" s="25"/>
      <c r="M190" s="25"/>
      <c r="N190" s="25"/>
      <c r="O190" s="25"/>
      <c r="P190" s="25"/>
      <c r="Q190" s="25"/>
      <c r="AC190" s="25"/>
      <c r="AD190" s="25"/>
      <c r="AE190" s="25"/>
      <c r="AF190" s="28">
        <v>184</v>
      </c>
      <c r="AG190" s="29" t="s">
        <v>1323</v>
      </c>
      <c r="AH190" s="28">
        <v>0</v>
      </c>
      <c r="AI190" s="25"/>
      <c r="AJ190" s="25"/>
      <c r="AK190" s="825"/>
      <c r="AL190" s="434">
        <f>AL185</f>
        <v>10</v>
      </c>
      <c r="AM190" s="51">
        <f>AM189</f>
        <v>3</v>
      </c>
      <c r="AN190" s="53">
        <v>3</v>
      </c>
      <c r="AO190" s="828"/>
      <c r="AP190" s="698" t="s">
        <v>123</v>
      </c>
      <c r="AQ190" s="717">
        <v>20.350000000000001</v>
      </c>
      <c r="AR190" s="717">
        <v>14.59</v>
      </c>
      <c r="AS190" s="699">
        <v>60.56</v>
      </c>
      <c r="AT190" s="699">
        <v>419.46499999999997</v>
      </c>
      <c r="AU190" s="699">
        <v>60.56</v>
      </c>
      <c r="AV190" s="699">
        <v>266.92500000000001</v>
      </c>
      <c r="AW190" s="424">
        <f t="shared" si="55"/>
        <v>480.02499999999998</v>
      </c>
      <c r="AX190" s="424">
        <f t="shared" si="56"/>
        <v>327.48500000000001</v>
      </c>
    </row>
    <row r="191" spans="2:50" x14ac:dyDescent="0.2">
      <c r="B191" s="26"/>
      <c r="C191" s="26"/>
      <c r="D191" s="26"/>
      <c r="E191" s="32"/>
      <c r="F191" s="26"/>
      <c r="G191" s="26"/>
      <c r="H191" s="26"/>
      <c r="I191" s="26"/>
      <c r="J191" s="26"/>
      <c r="K191" s="25"/>
      <c r="L191" s="25"/>
      <c r="M191" s="25"/>
      <c r="N191" s="25"/>
      <c r="O191" s="25"/>
      <c r="P191" s="25"/>
      <c r="Q191" s="25"/>
      <c r="AC191" s="25"/>
      <c r="AD191" s="25"/>
      <c r="AE191" s="25"/>
      <c r="AF191" s="28">
        <v>185</v>
      </c>
      <c r="AG191" s="29" t="s">
        <v>1324</v>
      </c>
      <c r="AH191" s="28">
        <v>0</v>
      </c>
      <c r="AI191" s="25"/>
      <c r="AJ191" s="25"/>
      <c r="AK191" s="825"/>
      <c r="AL191" s="434">
        <f t="shared" ref="AL191:AM201" si="58">AL190</f>
        <v>10</v>
      </c>
      <c r="AM191" s="51">
        <f>AM189</f>
        <v>3</v>
      </c>
      <c r="AN191" s="53">
        <v>4</v>
      </c>
      <c r="AO191" s="828"/>
      <c r="AP191" s="698" t="s">
        <v>122</v>
      </c>
      <c r="AQ191" s="717">
        <v>30.33</v>
      </c>
      <c r="AR191" s="717">
        <v>16.32</v>
      </c>
      <c r="AS191" s="699">
        <v>68.84</v>
      </c>
      <c r="AT191" s="699">
        <v>419.47</v>
      </c>
      <c r="AU191" s="699">
        <v>68.84</v>
      </c>
      <c r="AV191" s="699">
        <v>266.93</v>
      </c>
      <c r="AW191" s="712">
        <f t="shared" si="55"/>
        <v>488.31000000000006</v>
      </c>
      <c r="AX191" s="712">
        <f t="shared" si="56"/>
        <v>335.77</v>
      </c>
    </row>
    <row r="192" spans="2:50" x14ac:dyDescent="0.2">
      <c r="B192" s="26"/>
      <c r="C192" s="26"/>
      <c r="D192" s="26"/>
      <c r="E192" s="32"/>
      <c r="F192" s="26"/>
      <c r="G192" s="26"/>
      <c r="H192" s="26"/>
      <c r="I192" s="26"/>
      <c r="J192" s="26"/>
      <c r="K192" s="25"/>
      <c r="L192" s="25"/>
      <c r="M192" s="25"/>
      <c r="N192" s="25"/>
      <c r="O192" s="25"/>
      <c r="P192" s="25"/>
      <c r="Q192" s="25"/>
      <c r="AC192" s="25"/>
      <c r="AD192" s="25"/>
      <c r="AE192" s="25"/>
      <c r="AF192" s="28">
        <v>186</v>
      </c>
      <c r="AG192" s="29" t="s">
        <v>1325</v>
      </c>
      <c r="AH192" s="28">
        <v>0</v>
      </c>
      <c r="AI192" s="25"/>
      <c r="AJ192" s="25"/>
      <c r="AK192" s="825"/>
      <c r="AL192" s="434">
        <f t="shared" si="58"/>
        <v>10</v>
      </c>
      <c r="AM192" s="51">
        <f t="shared" si="58"/>
        <v>3</v>
      </c>
      <c r="AN192" s="53">
        <v>5</v>
      </c>
      <c r="AO192" s="828"/>
      <c r="AP192" s="44" t="s">
        <v>121</v>
      </c>
      <c r="AQ192" s="717">
        <v>60.85</v>
      </c>
      <c r="AR192" s="717">
        <v>25.22</v>
      </c>
      <c r="AS192" s="50">
        <v>97.83</v>
      </c>
      <c r="AT192" s="50">
        <v>421.04</v>
      </c>
      <c r="AU192" s="50">
        <v>97.83</v>
      </c>
      <c r="AV192" s="50">
        <v>268.5</v>
      </c>
      <c r="AW192" s="424">
        <f t="shared" si="55"/>
        <v>518.87</v>
      </c>
      <c r="AX192" s="424">
        <f t="shared" si="56"/>
        <v>366.33</v>
      </c>
    </row>
    <row r="193" spans="2:50" x14ac:dyDescent="0.2">
      <c r="B193" s="26"/>
      <c r="C193" s="26"/>
      <c r="D193" s="26"/>
      <c r="E193" s="32"/>
      <c r="F193" s="26"/>
      <c r="G193" s="26"/>
      <c r="H193" s="26"/>
      <c r="I193" s="26"/>
      <c r="J193" s="26"/>
      <c r="K193" s="25"/>
      <c r="L193" s="25"/>
      <c r="M193" s="25"/>
      <c r="N193" s="25"/>
      <c r="O193" s="25"/>
      <c r="P193" s="25"/>
      <c r="Q193" s="25"/>
      <c r="AC193" s="25"/>
      <c r="AD193" s="25"/>
      <c r="AE193" s="25"/>
      <c r="AF193" s="28">
        <v>187</v>
      </c>
      <c r="AG193" s="29" t="s">
        <v>1326</v>
      </c>
      <c r="AH193" s="28">
        <v>0</v>
      </c>
      <c r="AI193" s="25"/>
      <c r="AJ193" s="25"/>
      <c r="AK193" s="825"/>
      <c r="AL193" s="434">
        <f t="shared" si="58"/>
        <v>10</v>
      </c>
      <c r="AM193" s="56">
        <f t="shared" si="58"/>
        <v>3</v>
      </c>
      <c r="AN193" s="53">
        <v>6</v>
      </c>
      <c r="AO193" s="829"/>
      <c r="AP193" s="698" t="s">
        <v>63</v>
      </c>
      <c r="AQ193" s="724">
        <v>60.85</v>
      </c>
      <c r="AR193" s="724">
        <v>25.22</v>
      </c>
      <c r="AS193" s="698">
        <v>97.83</v>
      </c>
      <c r="AT193" s="698">
        <v>421.04</v>
      </c>
      <c r="AU193" s="698">
        <v>97.83</v>
      </c>
      <c r="AV193" s="698">
        <v>268.5</v>
      </c>
      <c r="AW193" s="698">
        <f t="shared" si="55"/>
        <v>518.87</v>
      </c>
      <c r="AX193" s="698">
        <f t="shared" si="56"/>
        <v>366.33</v>
      </c>
    </row>
    <row r="194" spans="2:50" x14ac:dyDescent="0.2">
      <c r="B194" s="26"/>
      <c r="C194" s="26"/>
      <c r="D194" s="26"/>
      <c r="E194" s="32"/>
      <c r="F194" s="26"/>
      <c r="G194" s="26"/>
      <c r="H194" s="26"/>
      <c r="I194" s="26"/>
      <c r="J194" s="26"/>
      <c r="K194" s="25"/>
      <c r="L194" s="25"/>
      <c r="M194" s="25"/>
      <c r="N194" s="25"/>
      <c r="O194" s="25"/>
      <c r="P194" s="25"/>
      <c r="Q194" s="25"/>
      <c r="AC194" s="25"/>
      <c r="AD194" s="25"/>
      <c r="AE194" s="25"/>
      <c r="AF194" s="28">
        <v>188</v>
      </c>
      <c r="AG194" s="29" t="s">
        <v>1327</v>
      </c>
      <c r="AH194" s="28">
        <v>0</v>
      </c>
      <c r="AI194" s="25"/>
      <c r="AJ194" s="25"/>
      <c r="AK194" s="825"/>
      <c r="AL194" s="434">
        <f t="shared" si="58"/>
        <v>10</v>
      </c>
      <c r="AM194" s="51">
        <v>4</v>
      </c>
      <c r="AN194" s="49">
        <v>5</v>
      </c>
      <c r="AO194" s="827" t="s">
        <v>168</v>
      </c>
      <c r="AP194" s="44" t="s">
        <v>121</v>
      </c>
      <c r="AQ194" s="717"/>
      <c r="AR194" s="717"/>
      <c r="AS194" s="50"/>
      <c r="AT194" s="50"/>
      <c r="AU194" s="50"/>
      <c r="AV194" s="50"/>
      <c r="AW194" s="424">
        <f t="shared" si="55"/>
        <v>0</v>
      </c>
      <c r="AX194" s="424">
        <f t="shared" si="56"/>
        <v>0</v>
      </c>
    </row>
    <row r="195" spans="2:50" x14ac:dyDescent="0.2">
      <c r="B195" s="26"/>
      <c r="C195" s="26"/>
      <c r="D195" s="26"/>
      <c r="E195" s="32"/>
      <c r="F195" s="26"/>
      <c r="G195" s="26"/>
      <c r="H195" s="26"/>
      <c r="I195" s="26"/>
      <c r="J195" s="26"/>
      <c r="K195" s="25"/>
      <c r="L195" s="25"/>
      <c r="M195" s="25"/>
      <c r="N195" s="25"/>
      <c r="O195" s="25"/>
      <c r="P195" s="25"/>
      <c r="Q195" s="25"/>
      <c r="AC195" s="25"/>
      <c r="AD195" s="25"/>
      <c r="AE195" s="25"/>
      <c r="AF195" s="28">
        <v>189</v>
      </c>
      <c r="AG195" s="29" t="s">
        <v>1328</v>
      </c>
      <c r="AH195" s="28">
        <v>0</v>
      </c>
      <c r="AI195" s="25"/>
      <c r="AJ195" s="25"/>
      <c r="AK195" s="825"/>
      <c r="AL195" s="434">
        <f t="shared" si="58"/>
        <v>10</v>
      </c>
      <c r="AM195" s="56">
        <v>4</v>
      </c>
      <c r="AN195" s="49">
        <v>6</v>
      </c>
      <c r="AO195" s="829"/>
      <c r="AP195" s="44" t="s">
        <v>63</v>
      </c>
      <c r="AQ195" s="717"/>
      <c r="AR195" s="717"/>
      <c r="AS195" s="50"/>
      <c r="AT195" s="50"/>
      <c r="AU195" s="50"/>
      <c r="AV195" s="50"/>
      <c r="AW195" s="424">
        <f t="shared" si="55"/>
        <v>0</v>
      </c>
      <c r="AX195" s="424">
        <f t="shared" si="56"/>
        <v>0</v>
      </c>
    </row>
    <row r="196" spans="2:50" x14ac:dyDescent="0.2">
      <c r="B196" s="26"/>
      <c r="C196" s="26"/>
      <c r="D196" s="26"/>
      <c r="E196" s="32"/>
      <c r="F196" s="26"/>
      <c r="G196" s="26"/>
      <c r="H196" s="26"/>
      <c r="I196" s="26"/>
      <c r="J196" s="26"/>
      <c r="K196" s="25"/>
      <c r="L196" s="25"/>
      <c r="M196" s="25"/>
      <c r="N196" s="25"/>
      <c r="O196" s="25"/>
      <c r="P196" s="25"/>
      <c r="Q196" s="25"/>
      <c r="AC196" s="25"/>
      <c r="AD196" s="25"/>
      <c r="AE196" s="25"/>
      <c r="AF196" s="28">
        <v>190</v>
      </c>
      <c r="AG196" s="29" t="s">
        <v>1329</v>
      </c>
      <c r="AH196" s="28">
        <v>0</v>
      </c>
      <c r="AI196" s="25"/>
      <c r="AJ196" s="25"/>
      <c r="AK196" s="825"/>
      <c r="AL196" s="434">
        <f t="shared" si="58"/>
        <v>10</v>
      </c>
      <c r="AM196" s="51">
        <v>5</v>
      </c>
      <c r="AN196" s="49">
        <v>7</v>
      </c>
      <c r="AO196" s="827" t="s">
        <v>166</v>
      </c>
      <c r="AP196" s="698" t="s">
        <v>64</v>
      </c>
      <c r="AQ196" s="717">
        <v>0</v>
      </c>
      <c r="AR196" s="717">
        <v>0</v>
      </c>
      <c r="AS196" s="698">
        <v>959.88</v>
      </c>
      <c r="AT196" s="698">
        <v>422.17</v>
      </c>
      <c r="AU196" s="698">
        <v>304.73</v>
      </c>
      <c r="AV196" s="698">
        <v>269.63</v>
      </c>
      <c r="AW196" s="698">
        <f t="shared" si="55"/>
        <v>1382.05</v>
      </c>
      <c r="AX196" s="698">
        <f t="shared" si="56"/>
        <v>574.36</v>
      </c>
    </row>
    <row r="197" spans="2:50" x14ac:dyDescent="0.2">
      <c r="B197" s="26"/>
      <c r="C197" s="26"/>
      <c r="D197" s="26"/>
      <c r="E197" s="32"/>
      <c r="F197" s="26"/>
      <c r="G197" s="26"/>
      <c r="H197" s="26"/>
      <c r="I197" s="26"/>
      <c r="J197" s="26"/>
      <c r="K197" s="25"/>
      <c r="L197" s="25"/>
      <c r="M197" s="25"/>
      <c r="N197" s="25"/>
      <c r="O197" s="25"/>
      <c r="P197" s="25"/>
      <c r="Q197" s="25"/>
      <c r="AC197" s="25"/>
      <c r="AD197" s="25"/>
      <c r="AE197" s="25"/>
      <c r="AF197" s="28">
        <v>191</v>
      </c>
      <c r="AG197" s="29" t="s">
        <v>1330</v>
      </c>
      <c r="AH197" s="28">
        <v>0</v>
      </c>
      <c r="AI197" s="25"/>
      <c r="AJ197" s="25"/>
      <c r="AK197" s="825"/>
      <c r="AL197" s="434">
        <f t="shared" si="58"/>
        <v>10</v>
      </c>
      <c r="AM197" s="51">
        <v>5</v>
      </c>
      <c r="AN197" s="49">
        <v>8</v>
      </c>
      <c r="AO197" s="828"/>
      <c r="AP197" s="698" t="s">
        <v>150</v>
      </c>
      <c r="AQ197" s="717">
        <v>0</v>
      </c>
      <c r="AR197" s="717">
        <v>0</v>
      </c>
      <c r="AS197" s="698">
        <v>1017.35</v>
      </c>
      <c r="AT197" s="698">
        <v>422.17</v>
      </c>
      <c r="AU197" s="698">
        <v>316.22000000000003</v>
      </c>
      <c r="AV197" s="698">
        <v>269.63</v>
      </c>
      <c r="AW197" s="698">
        <f t="shared" si="55"/>
        <v>1439.52</v>
      </c>
      <c r="AX197" s="698">
        <f t="shared" si="56"/>
        <v>585.85</v>
      </c>
    </row>
    <row r="198" spans="2:50" x14ac:dyDescent="0.2">
      <c r="B198" s="26"/>
      <c r="C198" s="26"/>
      <c r="D198" s="26"/>
      <c r="E198" s="32"/>
      <c r="F198" s="26"/>
      <c r="G198" s="26"/>
      <c r="H198" s="26"/>
      <c r="I198" s="26"/>
      <c r="J198" s="26"/>
      <c r="K198" s="25"/>
      <c r="L198" s="25"/>
      <c r="M198" s="25"/>
      <c r="N198" s="25"/>
      <c r="O198" s="25"/>
      <c r="P198" s="25"/>
      <c r="Q198" s="25"/>
      <c r="AC198" s="25"/>
      <c r="AD198" s="25"/>
      <c r="AE198" s="25"/>
      <c r="AF198" s="28">
        <v>192</v>
      </c>
      <c r="AG198" s="29" t="s">
        <v>1331</v>
      </c>
      <c r="AH198" s="28">
        <v>0</v>
      </c>
      <c r="AI198" s="25"/>
      <c r="AJ198" s="25"/>
      <c r="AK198" s="825"/>
      <c r="AL198" s="434">
        <f t="shared" si="58"/>
        <v>10</v>
      </c>
      <c r="AM198" s="51">
        <v>5</v>
      </c>
      <c r="AN198" s="49">
        <v>9</v>
      </c>
      <c r="AO198" s="828"/>
      <c r="AP198" s="44" t="s">
        <v>179</v>
      </c>
      <c r="AQ198" s="717"/>
      <c r="AR198" s="717"/>
      <c r="AS198" s="50"/>
      <c r="AT198" s="50"/>
      <c r="AU198" s="50"/>
      <c r="AV198" s="50"/>
      <c r="AW198" s="424">
        <f t="shared" si="55"/>
        <v>0</v>
      </c>
      <c r="AX198" s="424">
        <f t="shared" si="56"/>
        <v>0</v>
      </c>
    </row>
    <row r="199" spans="2:50" x14ac:dyDescent="0.2">
      <c r="B199" s="26"/>
      <c r="C199" s="26"/>
      <c r="D199" s="26"/>
      <c r="E199" s="32"/>
      <c r="F199" s="26"/>
      <c r="G199" s="26"/>
      <c r="H199" s="26"/>
      <c r="I199" s="26"/>
      <c r="J199" s="26"/>
      <c r="K199" s="25"/>
      <c r="L199" s="25"/>
      <c r="M199" s="25"/>
      <c r="N199" s="25"/>
      <c r="O199" s="25"/>
      <c r="P199" s="25"/>
      <c r="Q199" s="25"/>
      <c r="AC199" s="25"/>
      <c r="AD199" s="25"/>
      <c r="AE199" s="25"/>
      <c r="AF199" s="28">
        <v>193</v>
      </c>
      <c r="AG199" s="29" t="s">
        <v>1332</v>
      </c>
      <c r="AH199" s="28">
        <v>0</v>
      </c>
      <c r="AI199" s="25"/>
      <c r="AJ199" s="25"/>
      <c r="AK199" s="825"/>
      <c r="AL199" s="434">
        <f t="shared" si="58"/>
        <v>10</v>
      </c>
      <c r="AM199" s="51">
        <v>5</v>
      </c>
      <c r="AN199" s="49">
        <v>10</v>
      </c>
      <c r="AO199" s="828"/>
      <c r="AP199" s="44" t="s">
        <v>180</v>
      </c>
      <c r="AQ199" s="717"/>
      <c r="AR199" s="717"/>
      <c r="AS199" s="50"/>
      <c r="AT199" s="50"/>
      <c r="AU199" s="50"/>
      <c r="AV199" s="50"/>
      <c r="AW199" s="424">
        <f t="shared" si="55"/>
        <v>0</v>
      </c>
      <c r="AX199" s="424">
        <f t="shared" si="56"/>
        <v>0</v>
      </c>
    </row>
    <row r="200" spans="2:50" x14ac:dyDescent="0.2">
      <c r="B200" s="26"/>
      <c r="C200" s="26"/>
      <c r="D200" s="26"/>
      <c r="E200" s="32"/>
      <c r="F200" s="26"/>
      <c r="G200" s="26"/>
      <c r="H200" s="26"/>
      <c r="I200" s="26"/>
      <c r="J200" s="26"/>
      <c r="K200" s="25"/>
      <c r="L200" s="25"/>
      <c r="M200" s="25"/>
      <c r="N200" s="25"/>
      <c r="O200" s="25"/>
      <c r="P200" s="25"/>
      <c r="Q200" s="25"/>
      <c r="AC200" s="25"/>
      <c r="AD200" s="25"/>
      <c r="AE200" s="25"/>
      <c r="AF200" s="28">
        <v>194</v>
      </c>
      <c r="AG200" s="29" t="s">
        <v>1333</v>
      </c>
      <c r="AH200" s="28">
        <v>0</v>
      </c>
      <c r="AI200" s="25"/>
      <c r="AJ200" s="25"/>
      <c r="AK200" s="825"/>
      <c r="AL200" s="434">
        <f t="shared" si="58"/>
        <v>10</v>
      </c>
      <c r="AM200" s="51">
        <v>5</v>
      </c>
      <c r="AN200" s="49">
        <v>11</v>
      </c>
      <c r="AO200" s="828"/>
      <c r="AP200" s="698" t="s">
        <v>151</v>
      </c>
      <c r="AQ200" s="717">
        <v>0</v>
      </c>
      <c r="AR200" s="717">
        <v>0</v>
      </c>
      <c r="AS200" s="698">
        <v>1017.35</v>
      </c>
      <c r="AT200" s="698">
        <v>422.17</v>
      </c>
      <c r="AU200" s="698">
        <v>316.22000000000003</v>
      </c>
      <c r="AV200" s="698">
        <v>269.63</v>
      </c>
      <c r="AW200" s="698">
        <f t="shared" si="55"/>
        <v>1439.52</v>
      </c>
      <c r="AX200" s="698">
        <f t="shared" si="56"/>
        <v>585.85</v>
      </c>
    </row>
    <row r="201" spans="2:50" x14ac:dyDescent="0.2">
      <c r="B201" s="26"/>
      <c r="C201" s="26"/>
      <c r="D201" s="26"/>
      <c r="E201" s="32"/>
      <c r="F201" s="26"/>
      <c r="G201" s="26"/>
      <c r="H201" s="26"/>
      <c r="I201" s="26"/>
      <c r="J201" s="26"/>
      <c r="K201" s="25"/>
      <c r="L201" s="25"/>
      <c r="M201" s="25"/>
      <c r="N201" s="25"/>
      <c r="O201" s="25"/>
      <c r="P201" s="25"/>
      <c r="Q201" s="25"/>
      <c r="AC201" s="25"/>
      <c r="AD201" s="25"/>
      <c r="AE201" s="25"/>
      <c r="AF201" s="28">
        <v>195</v>
      </c>
      <c r="AG201" s="29" t="s">
        <v>1334</v>
      </c>
      <c r="AH201" s="28">
        <v>0</v>
      </c>
      <c r="AI201" s="25"/>
      <c r="AJ201" s="25"/>
      <c r="AK201" s="826"/>
      <c r="AL201" s="435">
        <f t="shared" si="58"/>
        <v>10</v>
      </c>
      <c r="AM201" s="56">
        <v>5</v>
      </c>
      <c r="AN201" s="49">
        <v>12</v>
      </c>
      <c r="AO201" s="829"/>
      <c r="AP201" s="698" t="s">
        <v>181</v>
      </c>
      <c r="AQ201" s="717">
        <v>0</v>
      </c>
      <c r="AR201" s="717">
        <v>0</v>
      </c>
      <c r="AS201" s="698">
        <f>AS200</f>
        <v>1017.35</v>
      </c>
      <c r="AT201" s="698">
        <f>AT200</f>
        <v>422.17</v>
      </c>
      <c r="AU201" s="698">
        <f>AU200</f>
        <v>316.22000000000003</v>
      </c>
      <c r="AV201" s="698">
        <f>AV200</f>
        <v>269.63</v>
      </c>
      <c r="AW201" s="698">
        <f t="shared" si="55"/>
        <v>1439.52</v>
      </c>
      <c r="AX201" s="698">
        <f t="shared" si="56"/>
        <v>585.85</v>
      </c>
    </row>
    <row r="202" spans="2:50" x14ac:dyDescent="0.2">
      <c r="B202" s="26"/>
      <c r="C202" s="26"/>
      <c r="D202" s="26"/>
      <c r="E202" s="32"/>
      <c r="F202" s="26"/>
      <c r="G202" s="26"/>
      <c r="H202" s="26"/>
      <c r="I202" s="26"/>
      <c r="J202" s="26"/>
      <c r="K202" s="25"/>
      <c r="L202" s="25"/>
      <c r="M202" s="25"/>
      <c r="N202" s="25"/>
      <c r="O202" s="25"/>
      <c r="P202" s="25"/>
      <c r="Q202" s="25"/>
      <c r="AC202" s="25"/>
      <c r="AD202" s="25"/>
      <c r="AE202" s="25"/>
      <c r="AF202" s="28">
        <v>196</v>
      </c>
      <c r="AG202" s="29" t="s">
        <v>1335</v>
      </c>
      <c r="AH202" s="28">
        <v>0</v>
      </c>
      <c r="AI202" s="25"/>
      <c r="AJ202" s="25"/>
      <c r="AK202" s="824">
        <v>2024</v>
      </c>
      <c r="AL202" s="433">
        <v>11</v>
      </c>
      <c r="AM202" s="48">
        <v>2</v>
      </c>
      <c r="AN202" s="49">
        <v>5</v>
      </c>
      <c r="AO202" s="827" t="s">
        <v>153</v>
      </c>
      <c r="AP202" s="44" t="s">
        <v>121</v>
      </c>
      <c r="AQ202" s="717"/>
      <c r="AR202" s="717"/>
      <c r="AS202" s="50"/>
      <c r="AT202" s="50"/>
      <c r="AU202" s="50"/>
      <c r="AV202" s="50"/>
      <c r="AW202" s="424">
        <f t="shared" ref="AW202:AW221" si="59">AS202+AT202</f>
        <v>0</v>
      </c>
      <c r="AX202" s="424">
        <f t="shared" ref="AX202:AX221" si="60">AU202+AV202</f>
        <v>0</v>
      </c>
    </row>
    <row r="203" spans="2:50" x14ac:dyDescent="0.2">
      <c r="B203" s="26"/>
      <c r="C203" s="26"/>
      <c r="D203" s="26"/>
      <c r="E203" s="32"/>
      <c r="F203" s="26"/>
      <c r="G203" s="26"/>
      <c r="H203" s="26"/>
      <c r="I203" s="26"/>
      <c r="J203" s="26"/>
      <c r="K203" s="25"/>
      <c r="L203" s="25"/>
      <c r="M203" s="25"/>
      <c r="N203" s="25"/>
      <c r="O203" s="25"/>
      <c r="P203" s="25"/>
      <c r="Q203" s="25"/>
      <c r="AC203" s="25"/>
      <c r="AD203" s="25"/>
      <c r="AE203" s="25"/>
      <c r="AF203" s="28">
        <v>197</v>
      </c>
      <c r="AG203" s="29" t="s">
        <v>1336</v>
      </c>
      <c r="AH203" s="28">
        <v>0</v>
      </c>
      <c r="AI203" s="25"/>
      <c r="AJ203" s="25"/>
      <c r="AK203" s="825"/>
      <c r="AL203" s="434">
        <f t="shared" ref="AL203:AM209" si="61">AL202</f>
        <v>11</v>
      </c>
      <c r="AM203" s="51">
        <f t="shared" si="61"/>
        <v>2</v>
      </c>
      <c r="AN203" s="49">
        <v>6</v>
      </c>
      <c r="AO203" s="828"/>
      <c r="AP203" s="44" t="s">
        <v>63</v>
      </c>
      <c r="AQ203" s="717"/>
      <c r="AR203" s="717"/>
      <c r="AS203" s="50"/>
      <c r="AT203" s="50"/>
      <c r="AU203" s="50"/>
      <c r="AV203" s="50"/>
      <c r="AW203" s="424">
        <f t="shared" si="59"/>
        <v>0</v>
      </c>
      <c r="AX203" s="424">
        <f t="shared" si="60"/>
        <v>0</v>
      </c>
    </row>
    <row r="204" spans="2:50" x14ac:dyDescent="0.2">
      <c r="B204" s="26"/>
      <c r="C204" s="26"/>
      <c r="D204" s="26"/>
      <c r="E204" s="32"/>
      <c r="F204" s="26"/>
      <c r="G204" s="26"/>
      <c r="H204" s="26"/>
      <c r="I204" s="26"/>
      <c r="J204" s="26"/>
      <c r="K204" s="25"/>
      <c r="L204" s="25"/>
      <c r="M204" s="25"/>
      <c r="N204" s="25"/>
      <c r="O204" s="25"/>
      <c r="P204" s="25"/>
      <c r="Q204" s="25"/>
      <c r="AC204" s="25"/>
      <c r="AD204" s="25"/>
      <c r="AE204" s="25"/>
      <c r="AF204" s="28">
        <v>198</v>
      </c>
      <c r="AG204" s="29" t="s">
        <v>1337</v>
      </c>
      <c r="AH204" s="28">
        <v>0</v>
      </c>
      <c r="AI204" s="25"/>
      <c r="AJ204" s="25"/>
      <c r="AK204" s="825"/>
      <c r="AL204" s="434">
        <f t="shared" si="61"/>
        <v>11</v>
      </c>
      <c r="AM204" s="51">
        <f>AM202</f>
        <v>2</v>
      </c>
      <c r="AN204" s="49">
        <v>7</v>
      </c>
      <c r="AO204" s="828"/>
      <c r="AP204" s="44" t="s">
        <v>64</v>
      </c>
      <c r="AQ204" s="717"/>
      <c r="AR204" s="717"/>
      <c r="AS204" s="50"/>
      <c r="AT204" s="50"/>
      <c r="AU204" s="50"/>
      <c r="AV204" s="50"/>
      <c r="AW204" s="424">
        <f t="shared" si="59"/>
        <v>0</v>
      </c>
      <c r="AX204" s="424">
        <f t="shared" si="60"/>
        <v>0</v>
      </c>
    </row>
    <row r="205" spans="2:50" x14ac:dyDescent="0.2">
      <c r="B205" s="26"/>
      <c r="C205" s="26"/>
      <c r="D205" s="26"/>
      <c r="E205" s="32"/>
      <c r="F205" s="26"/>
      <c r="G205" s="26"/>
      <c r="H205" s="26"/>
      <c r="I205" s="26"/>
      <c r="J205" s="26"/>
      <c r="K205" s="25"/>
      <c r="L205" s="25"/>
      <c r="M205" s="25"/>
      <c r="N205" s="25"/>
      <c r="O205" s="25"/>
      <c r="P205" s="25"/>
      <c r="Q205" s="25"/>
      <c r="AC205" s="25"/>
      <c r="AD205" s="25"/>
      <c r="AE205" s="25"/>
      <c r="AF205" s="28">
        <v>199</v>
      </c>
      <c r="AG205" s="29" t="s">
        <v>1338</v>
      </c>
      <c r="AH205" s="28">
        <v>0</v>
      </c>
      <c r="AI205" s="25"/>
      <c r="AJ205" s="25"/>
      <c r="AK205" s="825"/>
      <c r="AL205" s="434">
        <f t="shared" si="61"/>
        <v>11</v>
      </c>
      <c r="AM205" s="51">
        <f>AM202</f>
        <v>2</v>
      </c>
      <c r="AN205" s="49">
        <v>8</v>
      </c>
      <c r="AO205" s="828"/>
      <c r="AP205" s="44" t="s">
        <v>150</v>
      </c>
      <c r="AQ205" s="717"/>
      <c r="AR205" s="717"/>
      <c r="AS205" s="50"/>
      <c r="AT205" s="50"/>
      <c r="AU205" s="50"/>
      <c r="AV205" s="50"/>
      <c r="AW205" s="424">
        <f t="shared" si="59"/>
        <v>0</v>
      </c>
      <c r="AX205" s="424">
        <f t="shared" si="60"/>
        <v>0</v>
      </c>
    </row>
    <row r="206" spans="2:50" x14ac:dyDescent="0.2">
      <c r="B206" s="26"/>
      <c r="C206" s="26"/>
      <c r="D206" s="26"/>
      <c r="E206" s="32"/>
      <c r="F206" s="26"/>
      <c r="G206" s="26"/>
      <c r="H206" s="26"/>
      <c r="I206" s="26"/>
      <c r="J206" s="26"/>
      <c r="K206" s="25"/>
      <c r="L206" s="25"/>
      <c r="M206" s="25"/>
      <c r="N206" s="25"/>
      <c r="O206" s="25"/>
      <c r="P206" s="25"/>
      <c r="Q206" s="25"/>
      <c r="AC206" s="25"/>
      <c r="AD206" s="25"/>
      <c r="AE206" s="25"/>
      <c r="AF206" s="28">
        <v>200</v>
      </c>
      <c r="AG206" s="29" t="s">
        <v>1339</v>
      </c>
      <c r="AH206" s="28">
        <v>0</v>
      </c>
      <c r="AI206" s="25"/>
      <c r="AJ206" s="25"/>
      <c r="AK206" s="825"/>
      <c r="AL206" s="434">
        <f t="shared" si="61"/>
        <v>11</v>
      </c>
      <c r="AM206" s="51">
        <f>AM202</f>
        <v>2</v>
      </c>
      <c r="AN206" s="49">
        <v>9</v>
      </c>
      <c r="AO206" s="828"/>
      <c r="AP206" s="44" t="s">
        <v>179</v>
      </c>
      <c r="AQ206" s="717"/>
      <c r="AR206" s="717"/>
      <c r="AS206" s="50"/>
      <c r="AT206" s="50"/>
      <c r="AU206" s="50"/>
      <c r="AV206" s="50"/>
      <c r="AW206" s="424">
        <f t="shared" si="59"/>
        <v>0</v>
      </c>
      <c r="AX206" s="424">
        <f t="shared" si="60"/>
        <v>0</v>
      </c>
    </row>
    <row r="207" spans="2:50" x14ac:dyDescent="0.2">
      <c r="B207" s="26"/>
      <c r="C207" s="26"/>
      <c r="D207" s="26"/>
      <c r="E207" s="32"/>
      <c r="F207" s="26"/>
      <c r="G207" s="26"/>
      <c r="H207" s="26"/>
      <c r="I207" s="26"/>
      <c r="J207" s="26"/>
      <c r="K207" s="25"/>
      <c r="L207" s="25"/>
      <c r="M207" s="25"/>
      <c r="N207" s="25"/>
      <c r="O207" s="25"/>
      <c r="P207" s="25"/>
      <c r="Q207" s="25"/>
      <c r="AC207" s="25"/>
      <c r="AD207" s="25"/>
      <c r="AE207" s="25"/>
      <c r="AF207" s="28">
        <v>201</v>
      </c>
      <c r="AG207" s="29" t="s">
        <v>1340</v>
      </c>
      <c r="AH207" s="28">
        <v>0</v>
      </c>
      <c r="AI207" s="25"/>
      <c r="AJ207" s="25"/>
      <c r="AK207" s="825"/>
      <c r="AL207" s="434">
        <f t="shared" si="61"/>
        <v>11</v>
      </c>
      <c r="AM207" s="51">
        <f>AM203</f>
        <v>2</v>
      </c>
      <c r="AN207" s="53">
        <v>10</v>
      </c>
      <c r="AO207" s="828"/>
      <c r="AP207" s="44" t="s">
        <v>180</v>
      </c>
      <c r="AQ207" s="717"/>
      <c r="AR207" s="717"/>
      <c r="AS207" s="50"/>
      <c r="AT207" s="50"/>
      <c r="AU207" s="50"/>
      <c r="AV207" s="50"/>
      <c r="AW207" s="424">
        <f t="shared" si="59"/>
        <v>0</v>
      </c>
      <c r="AX207" s="424">
        <f t="shared" si="60"/>
        <v>0</v>
      </c>
    </row>
    <row r="208" spans="2:50" x14ac:dyDescent="0.2">
      <c r="B208" s="26"/>
      <c r="C208" s="26"/>
      <c r="D208" s="26"/>
      <c r="E208" s="32"/>
      <c r="F208" s="26"/>
      <c r="G208" s="26"/>
      <c r="H208" s="26"/>
      <c r="I208" s="26"/>
      <c r="J208" s="26"/>
      <c r="K208" s="25"/>
      <c r="L208" s="25"/>
      <c r="M208" s="25"/>
      <c r="N208" s="25"/>
      <c r="O208" s="25"/>
      <c r="P208" s="25"/>
      <c r="Q208" s="25"/>
      <c r="AC208" s="25"/>
      <c r="AD208" s="25"/>
      <c r="AE208" s="25"/>
      <c r="AF208" s="28">
        <v>202</v>
      </c>
      <c r="AG208" s="29" t="s">
        <v>1341</v>
      </c>
      <c r="AH208" s="28">
        <v>0</v>
      </c>
      <c r="AI208" s="25"/>
      <c r="AJ208" s="25"/>
      <c r="AK208" s="825"/>
      <c r="AL208" s="434">
        <f t="shared" si="61"/>
        <v>11</v>
      </c>
      <c r="AM208" s="51">
        <f>AM204</f>
        <v>2</v>
      </c>
      <c r="AN208" s="53">
        <v>11</v>
      </c>
      <c r="AO208" s="828"/>
      <c r="AP208" s="44" t="s">
        <v>151</v>
      </c>
      <c r="AQ208" s="717"/>
      <c r="AR208" s="717"/>
      <c r="AS208" s="50"/>
      <c r="AT208" s="50"/>
      <c r="AU208" s="50"/>
      <c r="AV208" s="50"/>
      <c r="AW208" s="424">
        <f t="shared" si="59"/>
        <v>0</v>
      </c>
      <c r="AX208" s="424">
        <f t="shared" si="60"/>
        <v>0</v>
      </c>
    </row>
    <row r="209" spans="2:50" x14ac:dyDescent="0.2">
      <c r="B209" s="26"/>
      <c r="C209" s="26"/>
      <c r="D209" s="26"/>
      <c r="E209" s="32"/>
      <c r="F209" s="26"/>
      <c r="G209" s="26"/>
      <c r="H209" s="26"/>
      <c r="I209" s="26"/>
      <c r="J209" s="26"/>
      <c r="K209" s="25"/>
      <c r="L209" s="25"/>
      <c r="M209" s="25"/>
      <c r="N209" s="25"/>
      <c r="O209" s="25"/>
      <c r="P209" s="25"/>
      <c r="Q209" s="25"/>
      <c r="AC209" s="25"/>
      <c r="AD209" s="25"/>
      <c r="AE209" s="25"/>
      <c r="AF209" s="28">
        <v>203</v>
      </c>
      <c r="AG209" s="29" t="s">
        <v>1342</v>
      </c>
      <c r="AH209" s="28">
        <v>0</v>
      </c>
      <c r="AI209" s="25"/>
      <c r="AJ209" s="25"/>
      <c r="AK209" s="825"/>
      <c r="AL209" s="434">
        <f t="shared" si="61"/>
        <v>11</v>
      </c>
      <c r="AM209" s="51">
        <f>AM205</f>
        <v>2</v>
      </c>
      <c r="AN209" s="53">
        <v>12</v>
      </c>
      <c r="AO209" s="829"/>
      <c r="AP209" s="44" t="s">
        <v>181</v>
      </c>
      <c r="AQ209" s="717"/>
      <c r="AR209" s="717"/>
      <c r="AS209" s="50"/>
      <c r="AT209" s="50"/>
      <c r="AU209" s="50"/>
      <c r="AV209" s="50"/>
      <c r="AW209" s="424">
        <f t="shared" si="59"/>
        <v>0</v>
      </c>
      <c r="AX209" s="424">
        <f t="shared" si="60"/>
        <v>0</v>
      </c>
    </row>
    <row r="210" spans="2:50" x14ac:dyDescent="0.2">
      <c r="B210" s="26"/>
      <c r="C210" s="26"/>
      <c r="D210" s="26"/>
      <c r="E210" s="32"/>
      <c r="F210" s="26"/>
      <c r="G210" s="26"/>
      <c r="H210" s="26"/>
      <c r="I210" s="26"/>
      <c r="J210" s="26"/>
      <c r="K210" s="25"/>
      <c r="L210" s="25"/>
      <c r="M210" s="25"/>
      <c r="N210" s="25"/>
      <c r="O210" s="25"/>
      <c r="P210" s="25"/>
      <c r="Q210" s="25"/>
      <c r="AC210" s="25"/>
      <c r="AD210" s="25"/>
      <c r="AE210" s="25"/>
      <c r="AF210" s="28">
        <v>204</v>
      </c>
      <c r="AG210" s="29" t="s">
        <v>1343</v>
      </c>
      <c r="AH210" s="28">
        <v>0</v>
      </c>
      <c r="AI210" s="25"/>
      <c r="AJ210" s="25"/>
      <c r="AK210" s="825"/>
      <c r="AL210" s="434">
        <f>AL206</f>
        <v>11</v>
      </c>
      <c r="AM210" s="48">
        <v>3</v>
      </c>
      <c r="AN210" s="53">
        <v>2</v>
      </c>
      <c r="AO210" s="827" t="s">
        <v>167</v>
      </c>
      <c r="AP210" s="44" t="s">
        <v>162</v>
      </c>
      <c r="AQ210" s="717"/>
      <c r="AR210" s="717"/>
      <c r="AS210" s="50"/>
      <c r="AT210" s="50"/>
      <c r="AU210" s="50"/>
      <c r="AV210" s="50"/>
      <c r="AW210" s="424">
        <f t="shared" si="59"/>
        <v>0</v>
      </c>
      <c r="AX210" s="424">
        <f t="shared" si="60"/>
        <v>0</v>
      </c>
    </row>
    <row r="211" spans="2:50" x14ac:dyDescent="0.2">
      <c r="B211" s="26"/>
      <c r="C211" s="26"/>
      <c r="D211" s="26"/>
      <c r="E211" s="32"/>
      <c r="F211" s="26"/>
      <c r="G211" s="26"/>
      <c r="H211" s="26"/>
      <c r="I211" s="26"/>
      <c r="J211" s="26"/>
      <c r="K211" s="25"/>
      <c r="L211" s="25"/>
      <c r="M211" s="25"/>
      <c r="N211" s="25"/>
      <c r="O211" s="25"/>
      <c r="P211" s="25"/>
      <c r="Q211" s="25"/>
      <c r="AC211" s="25"/>
      <c r="AD211" s="25"/>
      <c r="AE211" s="25"/>
      <c r="AF211" s="28">
        <v>205</v>
      </c>
      <c r="AG211" s="29" t="s">
        <v>1344</v>
      </c>
      <c r="AH211" s="28">
        <v>0</v>
      </c>
      <c r="AI211" s="25"/>
      <c r="AJ211" s="25"/>
      <c r="AK211" s="825"/>
      <c r="AL211" s="434">
        <f>AL206</f>
        <v>11</v>
      </c>
      <c r="AM211" s="51">
        <f>AM210</f>
        <v>3</v>
      </c>
      <c r="AN211" s="53">
        <v>3</v>
      </c>
      <c r="AO211" s="828"/>
      <c r="AP211" s="44" t="s">
        <v>123</v>
      </c>
      <c r="AQ211" s="717"/>
      <c r="AR211" s="717"/>
      <c r="AS211" s="50"/>
      <c r="AT211" s="50"/>
      <c r="AU211" s="50"/>
      <c r="AV211" s="50"/>
      <c r="AW211" s="424">
        <f t="shared" si="59"/>
        <v>0</v>
      </c>
      <c r="AX211" s="424">
        <f t="shared" si="60"/>
        <v>0</v>
      </c>
    </row>
    <row r="212" spans="2:50" x14ac:dyDescent="0.2">
      <c r="B212" s="26"/>
      <c r="C212" s="26"/>
      <c r="D212" s="26"/>
      <c r="E212" s="32"/>
      <c r="F212" s="26"/>
      <c r="G212" s="26"/>
      <c r="H212" s="26"/>
      <c r="I212" s="26"/>
      <c r="J212" s="26"/>
      <c r="K212" s="25"/>
      <c r="L212" s="25"/>
      <c r="M212" s="25"/>
      <c r="N212" s="25"/>
      <c r="O212" s="25"/>
      <c r="P212" s="25"/>
      <c r="Q212" s="25"/>
      <c r="AC212" s="25"/>
      <c r="AD212" s="25"/>
      <c r="AE212" s="25"/>
      <c r="AF212" s="28">
        <v>206</v>
      </c>
      <c r="AG212" s="29" t="s">
        <v>1345</v>
      </c>
      <c r="AH212" s="28">
        <v>0</v>
      </c>
      <c r="AI212" s="25"/>
      <c r="AJ212" s="25"/>
      <c r="AK212" s="825"/>
      <c r="AL212" s="434">
        <f t="shared" ref="AL212:AM222" si="62">AL211</f>
        <v>11</v>
      </c>
      <c r="AM212" s="51">
        <f>AM210</f>
        <v>3</v>
      </c>
      <c r="AN212" s="53">
        <v>4</v>
      </c>
      <c r="AO212" s="828"/>
      <c r="AP212" s="44" t="s">
        <v>122</v>
      </c>
      <c r="AQ212" s="717"/>
      <c r="AR212" s="717"/>
      <c r="AS212" s="50"/>
      <c r="AT212" s="50"/>
      <c r="AU212" s="50"/>
      <c r="AV212" s="50"/>
      <c r="AW212" s="424">
        <f t="shared" si="59"/>
        <v>0</v>
      </c>
      <c r="AX212" s="424">
        <f t="shared" si="60"/>
        <v>0</v>
      </c>
    </row>
    <row r="213" spans="2:50" x14ac:dyDescent="0.2">
      <c r="B213" s="26"/>
      <c r="C213" s="26"/>
      <c r="D213" s="26"/>
      <c r="E213" s="32"/>
      <c r="F213" s="26"/>
      <c r="G213" s="26"/>
      <c r="H213" s="26"/>
      <c r="I213" s="26"/>
      <c r="J213" s="26"/>
      <c r="K213" s="25"/>
      <c r="L213" s="25"/>
      <c r="M213" s="25"/>
      <c r="N213" s="25"/>
      <c r="O213" s="25"/>
      <c r="P213" s="25"/>
      <c r="Q213" s="25"/>
      <c r="AC213" s="25"/>
      <c r="AD213" s="25"/>
      <c r="AE213" s="25"/>
      <c r="AF213" s="28">
        <v>207</v>
      </c>
      <c r="AG213" s="29" t="s">
        <v>1346</v>
      </c>
      <c r="AH213" s="28">
        <v>0</v>
      </c>
      <c r="AI213" s="25"/>
      <c r="AJ213" s="25"/>
      <c r="AK213" s="825"/>
      <c r="AL213" s="434">
        <f t="shared" si="62"/>
        <v>11</v>
      </c>
      <c r="AM213" s="51">
        <f t="shared" si="62"/>
        <v>3</v>
      </c>
      <c r="AN213" s="53">
        <v>5</v>
      </c>
      <c r="AO213" s="828"/>
      <c r="AP213" s="44" t="s">
        <v>121</v>
      </c>
      <c r="AQ213" s="717"/>
      <c r="AR213" s="717"/>
      <c r="AS213" s="50"/>
      <c r="AT213" s="50"/>
      <c r="AU213" s="50"/>
      <c r="AV213" s="50"/>
      <c r="AW213" s="424">
        <f t="shared" si="59"/>
        <v>0</v>
      </c>
      <c r="AX213" s="424">
        <f t="shared" si="60"/>
        <v>0</v>
      </c>
    </row>
    <row r="214" spans="2:50" x14ac:dyDescent="0.2">
      <c r="B214" s="26"/>
      <c r="C214" s="26"/>
      <c r="D214" s="26"/>
      <c r="E214" s="32"/>
      <c r="F214" s="26"/>
      <c r="G214" s="26"/>
      <c r="H214" s="26"/>
      <c r="I214" s="26"/>
      <c r="J214" s="26"/>
      <c r="K214" s="25"/>
      <c r="L214" s="25"/>
      <c r="M214" s="25"/>
      <c r="N214" s="25"/>
      <c r="O214" s="25"/>
      <c r="P214" s="25"/>
      <c r="Q214" s="25"/>
      <c r="AC214" s="25"/>
      <c r="AD214" s="25"/>
      <c r="AE214" s="25"/>
      <c r="AF214" s="28">
        <v>208</v>
      </c>
      <c r="AG214" s="29" t="s">
        <v>1347</v>
      </c>
      <c r="AH214" s="28">
        <v>0</v>
      </c>
      <c r="AI214" s="25"/>
      <c r="AJ214" s="25"/>
      <c r="AK214" s="825"/>
      <c r="AL214" s="434">
        <f t="shared" si="62"/>
        <v>11</v>
      </c>
      <c r="AM214" s="56">
        <f t="shared" si="62"/>
        <v>3</v>
      </c>
      <c r="AN214" s="53">
        <v>6</v>
      </c>
      <c r="AO214" s="829"/>
      <c r="AP214" s="698" t="s">
        <v>63</v>
      </c>
      <c r="AQ214" s="699">
        <v>60.85</v>
      </c>
      <c r="AR214" s="699">
        <v>25.22</v>
      </c>
      <c r="AS214" s="699">
        <v>97.83</v>
      </c>
      <c r="AT214" s="699">
        <v>421.04</v>
      </c>
      <c r="AU214" s="699">
        <v>97.83</v>
      </c>
      <c r="AV214" s="699">
        <v>268.5</v>
      </c>
      <c r="AW214" s="424">
        <f t="shared" si="59"/>
        <v>518.87</v>
      </c>
      <c r="AX214" s="424">
        <f t="shared" si="60"/>
        <v>366.33</v>
      </c>
    </row>
    <row r="215" spans="2:50" x14ac:dyDescent="0.2">
      <c r="B215" s="26"/>
      <c r="C215" s="26"/>
      <c r="D215" s="26"/>
      <c r="E215" s="32"/>
      <c r="F215" s="26"/>
      <c r="G215" s="26"/>
      <c r="H215" s="26"/>
      <c r="I215" s="26"/>
      <c r="J215" s="26"/>
      <c r="K215" s="25"/>
      <c r="L215" s="25"/>
      <c r="M215" s="25"/>
      <c r="N215" s="25"/>
      <c r="O215" s="25"/>
      <c r="P215" s="25"/>
      <c r="Q215" s="25"/>
      <c r="AC215" s="25"/>
      <c r="AD215" s="25"/>
      <c r="AE215" s="25"/>
      <c r="AF215" s="28">
        <v>209</v>
      </c>
      <c r="AG215" s="29" t="s">
        <v>1348</v>
      </c>
      <c r="AH215" s="28">
        <v>0</v>
      </c>
      <c r="AI215" s="25"/>
      <c r="AJ215" s="25"/>
      <c r="AK215" s="825"/>
      <c r="AL215" s="434">
        <f t="shared" si="62"/>
        <v>11</v>
      </c>
      <c r="AM215" s="51">
        <v>4</v>
      </c>
      <c r="AN215" s="49">
        <v>5</v>
      </c>
      <c r="AO215" s="827" t="s">
        <v>168</v>
      </c>
      <c r="AP215" s="44" t="s">
        <v>121</v>
      </c>
      <c r="AQ215" s="717"/>
      <c r="AR215" s="717"/>
      <c r="AS215" s="50"/>
      <c r="AT215" s="50"/>
      <c r="AU215" s="50"/>
      <c r="AV215" s="50"/>
      <c r="AW215" s="424">
        <f t="shared" si="59"/>
        <v>0</v>
      </c>
      <c r="AX215" s="424">
        <f t="shared" si="60"/>
        <v>0</v>
      </c>
    </row>
    <row r="216" spans="2:50" x14ac:dyDescent="0.2">
      <c r="B216" s="26"/>
      <c r="C216" s="26"/>
      <c r="D216" s="26"/>
      <c r="E216" s="32"/>
      <c r="F216" s="26"/>
      <c r="G216" s="26"/>
      <c r="H216" s="26"/>
      <c r="I216" s="26"/>
      <c r="J216" s="26"/>
      <c r="K216" s="25"/>
      <c r="L216" s="25"/>
      <c r="M216" s="25"/>
      <c r="N216" s="25"/>
      <c r="O216" s="25"/>
      <c r="P216" s="25"/>
      <c r="Q216" s="25"/>
      <c r="AC216" s="25"/>
      <c r="AD216" s="25"/>
      <c r="AE216" s="25"/>
      <c r="AF216" s="28">
        <v>210</v>
      </c>
      <c r="AG216" s="29" t="s">
        <v>1349</v>
      </c>
      <c r="AH216" s="28">
        <v>0</v>
      </c>
      <c r="AI216" s="25"/>
      <c r="AJ216" s="25"/>
      <c r="AK216" s="825"/>
      <c r="AL216" s="434">
        <f t="shared" si="62"/>
        <v>11</v>
      </c>
      <c r="AM216" s="56">
        <v>4</v>
      </c>
      <c r="AN216" s="49">
        <v>6</v>
      </c>
      <c r="AO216" s="829"/>
      <c r="AP216" s="44" t="s">
        <v>63</v>
      </c>
      <c r="AQ216" s="717"/>
      <c r="AR216" s="717"/>
      <c r="AS216" s="50"/>
      <c r="AT216" s="50"/>
      <c r="AU216" s="50"/>
      <c r="AV216" s="50"/>
      <c r="AW216" s="424">
        <f t="shared" si="59"/>
        <v>0</v>
      </c>
      <c r="AX216" s="424">
        <f t="shared" si="60"/>
        <v>0</v>
      </c>
    </row>
    <row r="217" spans="2:50" x14ac:dyDescent="0.2">
      <c r="B217" s="26"/>
      <c r="C217" s="26"/>
      <c r="D217" s="26"/>
      <c r="E217" s="32"/>
      <c r="F217" s="26"/>
      <c r="G217" s="26"/>
      <c r="H217" s="26"/>
      <c r="I217" s="26"/>
      <c r="J217" s="26"/>
      <c r="K217" s="25"/>
      <c r="L217" s="25"/>
      <c r="M217" s="25"/>
      <c r="N217" s="25"/>
      <c r="O217" s="25"/>
      <c r="P217" s="25"/>
      <c r="Q217" s="25"/>
      <c r="AC217" s="25"/>
      <c r="AD217" s="25"/>
      <c r="AE217" s="25"/>
      <c r="AF217" s="28">
        <v>211</v>
      </c>
      <c r="AG217" s="29" t="s">
        <v>1350</v>
      </c>
      <c r="AH217" s="28">
        <v>0</v>
      </c>
      <c r="AI217" s="25"/>
      <c r="AJ217" s="25"/>
      <c r="AK217" s="825"/>
      <c r="AL217" s="434">
        <f t="shared" si="62"/>
        <v>11</v>
      </c>
      <c r="AM217" s="51">
        <v>5</v>
      </c>
      <c r="AN217" s="49">
        <v>7</v>
      </c>
      <c r="AO217" s="827" t="s">
        <v>166</v>
      </c>
      <c r="AP217" s="698" t="s">
        <v>64</v>
      </c>
      <c r="AQ217" s="699"/>
      <c r="AR217" s="699"/>
      <c r="AS217" s="699">
        <v>959.88</v>
      </c>
      <c r="AT217" s="699">
        <v>422.17</v>
      </c>
      <c r="AU217" s="699">
        <v>304.73</v>
      </c>
      <c r="AV217" s="699">
        <v>269.63</v>
      </c>
      <c r="AW217" s="424">
        <f t="shared" si="59"/>
        <v>1382.05</v>
      </c>
      <c r="AX217" s="424">
        <f t="shared" si="60"/>
        <v>574.36</v>
      </c>
    </row>
    <row r="218" spans="2:50" x14ac:dyDescent="0.2">
      <c r="B218" s="26"/>
      <c r="C218" s="26"/>
      <c r="D218" s="26"/>
      <c r="E218" s="32"/>
      <c r="F218" s="26"/>
      <c r="G218" s="26"/>
      <c r="H218" s="26"/>
      <c r="I218" s="26"/>
      <c r="J218" s="26"/>
      <c r="K218" s="25"/>
      <c r="L218" s="25"/>
      <c r="M218" s="25"/>
      <c r="N218" s="25"/>
      <c r="O218" s="25"/>
      <c r="P218" s="25"/>
      <c r="Q218" s="25"/>
      <c r="AC218" s="25"/>
      <c r="AD218" s="25"/>
      <c r="AE218" s="25"/>
      <c r="AF218" s="28">
        <v>212</v>
      </c>
      <c r="AG218" s="29" t="s">
        <v>1351</v>
      </c>
      <c r="AH218" s="28">
        <v>0</v>
      </c>
      <c r="AI218" s="25"/>
      <c r="AJ218" s="25"/>
      <c r="AK218" s="825"/>
      <c r="AL218" s="434">
        <f t="shared" si="62"/>
        <v>11</v>
      </c>
      <c r="AM218" s="51">
        <v>5</v>
      </c>
      <c r="AN218" s="49">
        <v>8</v>
      </c>
      <c r="AO218" s="828"/>
      <c r="AP218" s="44" t="s">
        <v>150</v>
      </c>
      <c r="AQ218" s="717"/>
      <c r="AR218" s="717"/>
      <c r="AS218" s="50"/>
      <c r="AT218" s="50"/>
      <c r="AU218" s="50"/>
      <c r="AV218" s="50"/>
      <c r="AW218" s="424">
        <f t="shared" si="59"/>
        <v>0</v>
      </c>
      <c r="AX218" s="424">
        <f t="shared" si="60"/>
        <v>0</v>
      </c>
    </row>
    <row r="219" spans="2:50" x14ac:dyDescent="0.2">
      <c r="B219" s="26"/>
      <c r="C219" s="26"/>
      <c r="D219" s="26"/>
      <c r="E219" s="32"/>
      <c r="F219" s="26"/>
      <c r="G219" s="26"/>
      <c r="H219" s="26"/>
      <c r="I219" s="26"/>
      <c r="J219" s="26"/>
      <c r="K219" s="25"/>
      <c r="L219" s="25"/>
      <c r="M219" s="25"/>
      <c r="N219" s="25"/>
      <c r="O219" s="25"/>
      <c r="P219" s="25"/>
      <c r="Q219" s="25"/>
      <c r="AC219" s="25"/>
      <c r="AD219" s="25"/>
      <c r="AE219" s="25"/>
      <c r="AF219" s="28">
        <v>213</v>
      </c>
      <c r="AG219" s="29" t="s">
        <v>1352</v>
      </c>
      <c r="AH219" s="28">
        <v>0</v>
      </c>
      <c r="AI219" s="25"/>
      <c r="AJ219" s="25"/>
      <c r="AK219" s="825"/>
      <c r="AL219" s="434">
        <f t="shared" si="62"/>
        <v>11</v>
      </c>
      <c r="AM219" s="51">
        <v>5</v>
      </c>
      <c r="AN219" s="49">
        <v>9</v>
      </c>
      <c r="AO219" s="828"/>
      <c r="AP219" s="44" t="s">
        <v>179</v>
      </c>
      <c r="AQ219" s="717"/>
      <c r="AR219" s="717"/>
      <c r="AS219" s="50"/>
      <c r="AT219" s="50"/>
      <c r="AU219" s="50"/>
      <c r="AV219" s="50"/>
      <c r="AW219" s="424">
        <f t="shared" si="59"/>
        <v>0</v>
      </c>
      <c r="AX219" s="424">
        <f t="shared" si="60"/>
        <v>0</v>
      </c>
    </row>
    <row r="220" spans="2:50" x14ac:dyDescent="0.2">
      <c r="B220" s="26"/>
      <c r="C220" s="26"/>
      <c r="D220" s="26"/>
      <c r="E220" s="32"/>
      <c r="F220" s="26"/>
      <c r="G220" s="26"/>
      <c r="H220" s="26"/>
      <c r="I220" s="26"/>
      <c r="J220" s="26"/>
      <c r="K220" s="25"/>
      <c r="L220" s="25"/>
      <c r="M220" s="25"/>
      <c r="N220" s="25"/>
      <c r="O220" s="25"/>
      <c r="P220" s="25"/>
      <c r="Q220" s="25"/>
      <c r="AC220" s="25"/>
      <c r="AD220" s="25"/>
      <c r="AE220" s="25"/>
      <c r="AF220" s="28">
        <v>214</v>
      </c>
      <c r="AG220" s="29" t="s">
        <v>1353</v>
      </c>
      <c r="AH220" s="28">
        <v>0</v>
      </c>
      <c r="AI220" s="25"/>
      <c r="AJ220" s="25"/>
      <c r="AK220" s="825"/>
      <c r="AL220" s="434">
        <f t="shared" si="62"/>
        <v>11</v>
      </c>
      <c r="AM220" s="51">
        <v>5</v>
      </c>
      <c r="AN220" s="49">
        <v>10</v>
      </c>
      <c r="AO220" s="828"/>
      <c r="AP220" s="44" t="s">
        <v>180</v>
      </c>
      <c r="AQ220" s="717"/>
      <c r="AR220" s="717"/>
      <c r="AS220" s="50"/>
      <c r="AT220" s="50"/>
      <c r="AU220" s="50"/>
      <c r="AV220" s="50"/>
      <c r="AW220" s="424">
        <f t="shared" si="59"/>
        <v>0</v>
      </c>
      <c r="AX220" s="424">
        <f t="shared" si="60"/>
        <v>0</v>
      </c>
    </row>
    <row r="221" spans="2:50" x14ac:dyDescent="0.2">
      <c r="B221" s="26"/>
      <c r="C221" s="26"/>
      <c r="D221" s="26"/>
      <c r="E221" s="32"/>
      <c r="F221" s="26"/>
      <c r="G221" s="26"/>
      <c r="H221" s="26"/>
      <c r="I221" s="26"/>
      <c r="J221" s="26"/>
      <c r="K221" s="25"/>
      <c r="L221" s="25"/>
      <c r="M221" s="25"/>
      <c r="N221" s="25"/>
      <c r="O221" s="25"/>
      <c r="P221" s="25"/>
      <c r="Q221" s="25"/>
      <c r="AC221" s="25"/>
      <c r="AD221" s="25"/>
      <c r="AE221" s="25"/>
      <c r="AF221" s="28">
        <v>215</v>
      </c>
      <c r="AG221" s="29" t="s">
        <v>1354</v>
      </c>
      <c r="AH221" s="28">
        <v>0</v>
      </c>
      <c r="AI221" s="25"/>
      <c r="AJ221" s="25"/>
      <c r="AK221" s="825"/>
      <c r="AL221" s="434">
        <f t="shared" si="62"/>
        <v>11</v>
      </c>
      <c r="AM221" s="51">
        <v>5</v>
      </c>
      <c r="AN221" s="49">
        <v>11</v>
      </c>
      <c r="AO221" s="828"/>
      <c r="AP221" s="698" t="s">
        <v>151</v>
      </c>
      <c r="AQ221" s="699"/>
      <c r="AR221" s="699"/>
      <c r="AS221" s="699">
        <v>1017.35</v>
      </c>
      <c r="AT221" s="699">
        <v>422.17</v>
      </c>
      <c r="AU221" s="699">
        <v>316.22000000000003</v>
      </c>
      <c r="AV221" s="699">
        <v>269.63</v>
      </c>
      <c r="AW221" s="424">
        <f t="shared" si="59"/>
        <v>1439.52</v>
      </c>
      <c r="AX221" s="424">
        <f t="shared" si="60"/>
        <v>585.85</v>
      </c>
    </row>
    <row r="222" spans="2:50" x14ac:dyDescent="0.2">
      <c r="B222" s="26"/>
      <c r="C222" s="26"/>
      <c r="D222" s="26"/>
      <c r="E222" s="32"/>
      <c r="F222" s="26"/>
      <c r="G222" s="26"/>
      <c r="H222" s="26"/>
      <c r="I222" s="26"/>
      <c r="J222" s="26"/>
      <c r="K222" s="25"/>
      <c r="L222" s="25"/>
      <c r="M222" s="25"/>
      <c r="N222" s="25"/>
      <c r="O222" s="25"/>
      <c r="P222" s="25"/>
      <c r="Q222" s="25"/>
      <c r="AC222" s="25"/>
      <c r="AD222" s="25"/>
      <c r="AE222" s="25"/>
      <c r="AF222" s="28">
        <v>216</v>
      </c>
      <c r="AG222" s="29" t="s">
        <v>1355</v>
      </c>
      <c r="AH222" s="28">
        <v>0</v>
      </c>
      <c r="AI222" s="25"/>
      <c r="AJ222" s="25"/>
      <c r="AK222" s="826"/>
      <c r="AL222" s="435">
        <f t="shared" si="62"/>
        <v>11</v>
      </c>
      <c r="AM222" s="56">
        <v>5</v>
      </c>
      <c r="AN222" s="49">
        <v>12</v>
      </c>
      <c r="AO222" s="829"/>
      <c r="AP222" s="698" t="s">
        <v>181</v>
      </c>
      <c r="AQ222" s="699"/>
      <c r="AR222" s="699"/>
      <c r="AS222" s="699">
        <v>1017.35</v>
      </c>
      <c r="AT222" s="699">
        <v>422.17</v>
      </c>
      <c r="AU222" s="699">
        <v>316.22000000000003</v>
      </c>
      <c r="AV222" s="699">
        <v>269.63</v>
      </c>
    </row>
    <row r="223" spans="2:50" x14ac:dyDescent="0.2">
      <c r="B223" s="26"/>
      <c r="C223" s="26"/>
      <c r="D223" s="26"/>
      <c r="E223" s="32"/>
      <c r="F223" s="26"/>
      <c r="G223" s="26"/>
      <c r="H223" s="26"/>
      <c r="I223" s="26"/>
      <c r="J223" s="26"/>
      <c r="K223" s="25"/>
      <c r="L223" s="25"/>
      <c r="M223" s="25"/>
      <c r="N223" s="25"/>
      <c r="O223" s="25"/>
      <c r="P223" s="25"/>
      <c r="Q223" s="25"/>
      <c r="AC223" s="25"/>
      <c r="AD223" s="25"/>
      <c r="AE223" s="25"/>
      <c r="AF223" s="28">
        <v>217</v>
      </c>
      <c r="AG223" s="29" t="s">
        <v>1356</v>
      </c>
      <c r="AH223" s="28">
        <v>0</v>
      </c>
      <c r="AI223" s="25"/>
      <c r="AJ223" s="25"/>
      <c r="AK223" s="824">
        <v>2025</v>
      </c>
      <c r="AL223" s="433">
        <v>12</v>
      </c>
      <c r="AM223" s="48">
        <v>2</v>
      </c>
      <c r="AN223" s="49">
        <v>5</v>
      </c>
      <c r="AO223" s="827" t="s">
        <v>153</v>
      </c>
      <c r="AP223" s="44" t="s">
        <v>121</v>
      </c>
      <c r="AQ223" s="717"/>
      <c r="AR223" s="717"/>
      <c r="AS223" s="50"/>
      <c r="AT223" s="50"/>
      <c r="AU223" s="50"/>
      <c r="AV223" s="50"/>
      <c r="AW223" s="424">
        <f t="shared" ref="AW223:AW242" si="63">AS223+AT223</f>
        <v>0</v>
      </c>
      <c r="AX223" s="424">
        <f t="shared" ref="AX223:AX242" si="64">AU223+AV223</f>
        <v>0</v>
      </c>
    </row>
    <row r="224" spans="2:50" x14ac:dyDescent="0.2">
      <c r="B224" s="26"/>
      <c r="C224" s="26"/>
      <c r="D224" s="26"/>
      <c r="E224" s="32"/>
      <c r="F224" s="26"/>
      <c r="G224" s="26"/>
      <c r="H224" s="26"/>
      <c r="I224" s="26"/>
      <c r="J224" s="26"/>
      <c r="K224" s="25"/>
      <c r="L224" s="25"/>
      <c r="M224" s="25"/>
      <c r="N224" s="25"/>
      <c r="O224" s="25"/>
      <c r="P224" s="25"/>
      <c r="Q224" s="25"/>
      <c r="AC224" s="25"/>
      <c r="AD224" s="25"/>
      <c r="AE224" s="25"/>
      <c r="AF224" s="28">
        <v>218</v>
      </c>
      <c r="AG224" s="29" t="s">
        <v>1357</v>
      </c>
      <c r="AH224" s="28">
        <v>0</v>
      </c>
      <c r="AI224" s="25"/>
      <c r="AJ224" s="25"/>
      <c r="AK224" s="825"/>
      <c r="AL224" s="434">
        <f>AL223</f>
        <v>12</v>
      </c>
      <c r="AM224" s="51">
        <f>AM223</f>
        <v>2</v>
      </c>
      <c r="AN224" s="49">
        <v>6</v>
      </c>
      <c r="AO224" s="828"/>
      <c r="AP224" s="44" t="s">
        <v>63</v>
      </c>
      <c r="AQ224" s="717"/>
      <c r="AR224" s="717"/>
      <c r="AS224" s="50"/>
      <c r="AT224" s="50"/>
      <c r="AU224" s="50"/>
      <c r="AV224" s="50"/>
      <c r="AW224" s="424">
        <f t="shared" si="63"/>
        <v>0</v>
      </c>
      <c r="AX224" s="424">
        <f t="shared" si="64"/>
        <v>0</v>
      </c>
    </row>
    <row r="225" spans="2:50" x14ac:dyDescent="0.2">
      <c r="B225" s="26"/>
      <c r="C225" s="26"/>
      <c r="D225" s="26"/>
      <c r="E225" s="32"/>
      <c r="F225" s="26"/>
      <c r="G225" s="26"/>
      <c r="H225" s="26"/>
      <c r="I225" s="26"/>
      <c r="J225" s="26"/>
      <c r="K225" s="25"/>
      <c r="L225" s="25"/>
      <c r="M225" s="25"/>
      <c r="N225" s="25"/>
      <c r="O225" s="25"/>
      <c r="P225" s="25"/>
      <c r="Q225" s="25"/>
      <c r="AC225" s="25"/>
      <c r="AD225" s="25"/>
      <c r="AE225" s="25"/>
      <c r="AF225" s="28">
        <v>219</v>
      </c>
      <c r="AG225" s="29" t="s">
        <v>1358</v>
      </c>
      <c r="AH225" s="28">
        <v>0</v>
      </c>
      <c r="AI225" s="25"/>
      <c r="AJ225" s="25"/>
      <c r="AK225" s="825"/>
      <c r="AL225" s="434">
        <f t="shared" ref="AL225:AL230" si="65">AL224</f>
        <v>12</v>
      </c>
      <c r="AM225" s="51">
        <f>AM223</f>
        <v>2</v>
      </c>
      <c r="AN225" s="49">
        <v>7</v>
      </c>
      <c r="AO225" s="828"/>
      <c r="AP225" s="44" t="s">
        <v>64</v>
      </c>
      <c r="AQ225" s="717"/>
      <c r="AR225" s="717"/>
      <c r="AS225" s="50"/>
      <c r="AT225" s="50"/>
      <c r="AU225" s="50"/>
      <c r="AV225" s="50"/>
      <c r="AW225" s="424">
        <f t="shared" si="63"/>
        <v>0</v>
      </c>
      <c r="AX225" s="424">
        <f t="shared" si="64"/>
        <v>0</v>
      </c>
    </row>
    <row r="226" spans="2:50" x14ac:dyDescent="0.2">
      <c r="B226" s="26"/>
      <c r="C226" s="26"/>
      <c r="D226" s="26"/>
      <c r="E226" s="32"/>
      <c r="F226" s="26"/>
      <c r="G226" s="26"/>
      <c r="H226" s="26"/>
      <c r="I226" s="26"/>
      <c r="J226" s="26"/>
      <c r="K226" s="25"/>
      <c r="L226" s="25"/>
      <c r="M226" s="25"/>
      <c r="N226" s="25"/>
      <c r="O226" s="25"/>
      <c r="P226" s="25"/>
      <c r="Q226" s="25"/>
      <c r="AC226" s="25"/>
      <c r="AD226" s="25"/>
      <c r="AE226" s="25"/>
      <c r="AF226" s="28">
        <v>220</v>
      </c>
      <c r="AG226" s="29" t="s">
        <v>1359</v>
      </c>
      <c r="AH226" s="28">
        <v>0</v>
      </c>
      <c r="AI226" s="25"/>
      <c r="AJ226" s="25"/>
      <c r="AK226" s="825"/>
      <c r="AL226" s="434">
        <f t="shared" si="65"/>
        <v>12</v>
      </c>
      <c r="AM226" s="51">
        <f>AM223</f>
        <v>2</v>
      </c>
      <c r="AN226" s="49">
        <v>8</v>
      </c>
      <c r="AO226" s="828"/>
      <c r="AP226" s="44" t="s">
        <v>150</v>
      </c>
      <c r="AQ226" s="717"/>
      <c r="AR226" s="717"/>
      <c r="AS226" s="50"/>
      <c r="AT226" s="50"/>
      <c r="AU226" s="50"/>
      <c r="AV226" s="50"/>
      <c r="AW226" s="424">
        <f t="shared" si="63"/>
        <v>0</v>
      </c>
      <c r="AX226" s="424">
        <f t="shared" si="64"/>
        <v>0</v>
      </c>
    </row>
    <row r="227" spans="2:50" x14ac:dyDescent="0.2">
      <c r="B227" s="26"/>
      <c r="C227" s="26"/>
      <c r="D227" s="26"/>
      <c r="E227" s="32"/>
      <c r="F227" s="26"/>
      <c r="G227" s="26"/>
      <c r="H227" s="26"/>
      <c r="I227" s="26"/>
      <c r="J227" s="26"/>
      <c r="K227" s="25"/>
      <c r="L227" s="25"/>
      <c r="M227" s="25"/>
      <c r="N227" s="25"/>
      <c r="O227" s="25"/>
      <c r="P227" s="25"/>
      <c r="Q227" s="25"/>
      <c r="AC227" s="25"/>
      <c r="AD227" s="25"/>
      <c r="AE227" s="25"/>
      <c r="AF227" s="28">
        <v>221</v>
      </c>
      <c r="AG227" s="29" t="s">
        <v>1360</v>
      </c>
      <c r="AH227" s="28">
        <v>0</v>
      </c>
      <c r="AI227" s="25"/>
      <c r="AJ227" s="25"/>
      <c r="AK227" s="825"/>
      <c r="AL227" s="434">
        <f t="shared" si="65"/>
        <v>12</v>
      </c>
      <c r="AM227" s="51">
        <f>AM223</f>
        <v>2</v>
      </c>
      <c r="AN227" s="49">
        <v>9</v>
      </c>
      <c r="AO227" s="828"/>
      <c r="AP227" s="44" t="s">
        <v>179</v>
      </c>
      <c r="AQ227" s="717"/>
      <c r="AR227" s="717"/>
      <c r="AS227" s="50"/>
      <c r="AT227" s="50"/>
      <c r="AU227" s="50"/>
      <c r="AV227" s="50"/>
      <c r="AW227" s="424">
        <f t="shared" si="63"/>
        <v>0</v>
      </c>
      <c r="AX227" s="424">
        <f t="shared" si="64"/>
        <v>0</v>
      </c>
    </row>
    <row r="228" spans="2:50" x14ac:dyDescent="0.2">
      <c r="B228" s="26"/>
      <c r="C228" s="26"/>
      <c r="D228" s="26"/>
      <c r="E228" s="32"/>
      <c r="F228" s="26"/>
      <c r="G228" s="26"/>
      <c r="H228" s="26"/>
      <c r="I228" s="26"/>
      <c r="J228" s="26"/>
      <c r="K228" s="25"/>
      <c r="L228" s="25"/>
      <c r="M228" s="25"/>
      <c r="N228" s="25"/>
      <c r="O228" s="25"/>
      <c r="P228" s="25"/>
      <c r="Q228" s="25"/>
      <c r="AC228" s="25"/>
      <c r="AD228" s="25"/>
      <c r="AE228" s="25"/>
      <c r="AF228" s="28">
        <v>222</v>
      </c>
      <c r="AG228" s="29" t="s">
        <v>1361</v>
      </c>
      <c r="AH228" s="28">
        <v>0</v>
      </c>
      <c r="AI228" s="25"/>
      <c r="AJ228" s="25"/>
      <c r="AK228" s="825"/>
      <c r="AL228" s="434">
        <f t="shared" si="65"/>
        <v>12</v>
      </c>
      <c r="AM228" s="51">
        <f>AM224</f>
        <v>2</v>
      </c>
      <c r="AN228" s="53">
        <v>10</v>
      </c>
      <c r="AO228" s="828"/>
      <c r="AP228" s="44" t="s">
        <v>180</v>
      </c>
      <c r="AQ228" s="717"/>
      <c r="AR228" s="717"/>
      <c r="AS228" s="50"/>
      <c r="AT228" s="50"/>
      <c r="AU228" s="50"/>
      <c r="AV228" s="50"/>
      <c r="AW228" s="424">
        <f t="shared" si="63"/>
        <v>0</v>
      </c>
      <c r="AX228" s="424">
        <f t="shared" si="64"/>
        <v>0</v>
      </c>
    </row>
    <row r="229" spans="2:50" x14ac:dyDescent="0.2">
      <c r="B229" s="26"/>
      <c r="C229" s="26"/>
      <c r="D229" s="26"/>
      <c r="E229" s="32"/>
      <c r="F229" s="26"/>
      <c r="G229" s="26"/>
      <c r="H229" s="26"/>
      <c r="I229" s="26"/>
      <c r="J229" s="26"/>
      <c r="K229" s="25"/>
      <c r="L229" s="25"/>
      <c r="M229" s="25"/>
      <c r="N229" s="25"/>
      <c r="O229" s="25"/>
      <c r="P229" s="25"/>
      <c r="Q229" s="25"/>
      <c r="AC229" s="25"/>
      <c r="AD229" s="25"/>
      <c r="AE229" s="25"/>
      <c r="AF229" s="28">
        <v>223</v>
      </c>
      <c r="AG229" s="29" t="s">
        <v>1362</v>
      </c>
      <c r="AH229" s="28">
        <v>0</v>
      </c>
      <c r="AI229" s="25"/>
      <c r="AJ229" s="25"/>
      <c r="AK229" s="825"/>
      <c r="AL229" s="434">
        <f t="shared" si="65"/>
        <v>12</v>
      </c>
      <c r="AM229" s="51">
        <f>AM225</f>
        <v>2</v>
      </c>
      <c r="AN229" s="53">
        <v>11</v>
      </c>
      <c r="AO229" s="828"/>
      <c r="AP229" s="44" t="s">
        <v>151</v>
      </c>
      <c r="AQ229" s="717"/>
      <c r="AR229" s="717"/>
      <c r="AS229" s="50"/>
      <c r="AT229" s="50"/>
      <c r="AU229" s="50"/>
      <c r="AV229" s="50"/>
      <c r="AW229" s="424">
        <f t="shared" si="63"/>
        <v>0</v>
      </c>
      <c r="AX229" s="424">
        <f t="shared" si="64"/>
        <v>0</v>
      </c>
    </row>
    <row r="230" spans="2:50" x14ac:dyDescent="0.2">
      <c r="B230" s="26"/>
      <c r="C230" s="26"/>
      <c r="D230" s="26"/>
      <c r="E230" s="32"/>
      <c r="F230" s="26"/>
      <c r="G230" s="26"/>
      <c r="H230" s="26"/>
      <c r="I230" s="26"/>
      <c r="J230" s="26"/>
      <c r="K230" s="25"/>
      <c r="L230" s="25"/>
      <c r="M230" s="25"/>
      <c r="N230" s="25"/>
      <c r="O230" s="25"/>
      <c r="P230" s="25"/>
      <c r="Q230" s="25"/>
      <c r="AC230" s="25"/>
      <c r="AD230" s="25"/>
      <c r="AE230" s="25"/>
      <c r="AF230" s="28">
        <v>224</v>
      </c>
      <c r="AG230" s="29" t="s">
        <v>1363</v>
      </c>
      <c r="AH230" s="28">
        <v>0</v>
      </c>
      <c r="AI230" s="25"/>
      <c r="AJ230" s="25"/>
      <c r="AK230" s="825"/>
      <c r="AL230" s="434">
        <f t="shared" si="65"/>
        <v>12</v>
      </c>
      <c r="AM230" s="51">
        <f>AM226</f>
        <v>2</v>
      </c>
      <c r="AN230" s="53">
        <v>12</v>
      </c>
      <c r="AO230" s="829"/>
      <c r="AP230" s="44" t="s">
        <v>181</v>
      </c>
      <c r="AQ230" s="717"/>
      <c r="AR230" s="717"/>
      <c r="AS230" s="50"/>
      <c r="AT230" s="50"/>
      <c r="AU230" s="50"/>
      <c r="AV230" s="50"/>
      <c r="AW230" s="424">
        <f t="shared" si="63"/>
        <v>0</v>
      </c>
      <c r="AX230" s="424">
        <f t="shared" si="64"/>
        <v>0</v>
      </c>
    </row>
    <row r="231" spans="2:50" x14ac:dyDescent="0.2">
      <c r="B231" s="26"/>
      <c r="C231" s="26"/>
      <c r="D231" s="26"/>
      <c r="E231" s="32"/>
      <c r="F231" s="26"/>
      <c r="G231" s="26"/>
      <c r="H231" s="26"/>
      <c r="I231" s="26"/>
      <c r="J231" s="26"/>
      <c r="K231" s="25"/>
      <c r="L231" s="25"/>
      <c r="M231" s="25"/>
      <c r="N231" s="25"/>
      <c r="O231" s="25"/>
      <c r="P231" s="25"/>
      <c r="Q231" s="25"/>
      <c r="AC231" s="25"/>
      <c r="AD231" s="25"/>
      <c r="AE231" s="25"/>
      <c r="AF231" s="28">
        <v>225</v>
      </c>
      <c r="AG231" s="29" t="s">
        <v>1364</v>
      </c>
      <c r="AH231" s="28">
        <v>0</v>
      </c>
      <c r="AI231" s="25"/>
      <c r="AJ231" s="25"/>
      <c r="AK231" s="825"/>
      <c r="AL231" s="434">
        <f>AL227</f>
        <v>12</v>
      </c>
      <c r="AM231" s="48">
        <v>3</v>
      </c>
      <c r="AN231" s="53">
        <v>2</v>
      </c>
      <c r="AO231" s="827" t="s">
        <v>167</v>
      </c>
      <c r="AP231" s="44" t="s">
        <v>162</v>
      </c>
      <c r="AQ231" s="717"/>
      <c r="AR231" s="717"/>
      <c r="AS231" s="50"/>
      <c r="AT231" s="50"/>
      <c r="AU231" s="50"/>
      <c r="AV231" s="50"/>
      <c r="AW231" s="424">
        <f t="shared" si="63"/>
        <v>0</v>
      </c>
      <c r="AX231" s="424">
        <f t="shared" si="64"/>
        <v>0</v>
      </c>
    </row>
    <row r="232" spans="2:50" x14ac:dyDescent="0.2">
      <c r="B232" s="26"/>
      <c r="C232" s="26"/>
      <c r="D232" s="26"/>
      <c r="E232" s="32"/>
      <c r="F232" s="26"/>
      <c r="G232" s="26"/>
      <c r="H232" s="26"/>
      <c r="I232" s="26"/>
      <c r="J232" s="26"/>
      <c r="K232" s="25"/>
      <c r="L232" s="25"/>
      <c r="M232" s="25"/>
      <c r="N232" s="25"/>
      <c r="O232" s="25"/>
      <c r="P232" s="25"/>
      <c r="Q232" s="25"/>
      <c r="AC232" s="25"/>
      <c r="AD232" s="25"/>
      <c r="AE232" s="25"/>
      <c r="AF232" s="28">
        <v>226</v>
      </c>
      <c r="AG232" s="29" t="s">
        <v>1365</v>
      </c>
      <c r="AH232" s="28">
        <v>0</v>
      </c>
      <c r="AI232" s="25"/>
      <c r="AJ232" s="25"/>
      <c r="AK232" s="825"/>
      <c r="AL232" s="434">
        <f>AL227</f>
        <v>12</v>
      </c>
      <c r="AM232" s="51">
        <f>AM231</f>
        <v>3</v>
      </c>
      <c r="AN232" s="53">
        <v>3</v>
      </c>
      <c r="AO232" s="828"/>
      <c r="AP232" s="44" t="s">
        <v>123</v>
      </c>
      <c r="AQ232" s="717"/>
      <c r="AR232" s="717"/>
      <c r="AS232" s="50"/>
      <c r="AT232" s="50"/>
      <c r="AU232" s="50"/>
      <c r="AV232" s="50"/>
      <c r="AW232" s="424">
        <f t="shared" si="63"/>
        <v>0</v>
      </c>
      <c r="AX232" s="424">
        <f t="shared" si="64"/>
        <v>0</v>
      </c>
    </row>
    <row r="233" spans="2:50" x14ac:dyDescent="0.2">
      <c r="B233" s="26"/>
      <c r="C233" s="26"/>
      <c r="D233" s="26"/>
      <c r="E233" s="32"/>
      <c r="F233" s="26"/>
      <c r="G233" s="26"/>
      <c r="H233" s="26"/>
      <c r="I233" s="26"/>
      <c r="J233" s="26"/>
      <c r="K233" s="25"/>
      <c r="L233" s="25"/>
      <c r="M233" s="25"/>
      <c r="N233" s="25"/>
      <c r="O233" s="25"/>
      <c r="P233" s="25"/>
      <c r="Q233" s="25"/>
      <c r="AC233" s="25"/>
      <c r="AD233" s="25"/>
      <c r="AE233" s="25"/>
      <c r="AF233" s="28">
        <v>227</v>
      </c>
      <c r="AG233" s="29" t="s">
        <v>1366</v>
      </c>
      <c r="AH233" s="28">
        <v>0</v>
      </c>
      <c r="AI233" s="25"/>
      <c r="AJ233" s="25"/>
      <c r="AK233" s="825"/>
      <c r="AL233" s="434">
        <f t="shared" ref="AL233:AL243" si="66">AL232</f>
        <v>12</v>
      </c>
      <c r="AM233" s="51">
        <f>AM231</f>
        <v>3</v>
      </c>
      <c r="AN233" s="53">
        <v>4</v>
      </c>
      <c r="AO233" s="828"/>
      <c r="AP233" s="44" t="s">
        <v>122</v>
      </c>
      <c r="AQ233" s="717"/>
      <c r="AR233" s="717"/>
      <c r="AS233" s="50"/>
      <c r="AT233" s="50"/>
      <c r="AU233" s="50"/>
      <c r="AV233" s="50"/>
      <c r="AW233" s="424">
        <f t="shared" si="63"/>
        <v>0</v>
      </c>
      <c r="AX233" s="424">
        <f t="shared" si="64"/>
        <v>0</v>
      </c>
    </row>
    <row r="234" spans="2:50" x14ac:dyDescent="0.2">
      <c r="B234" s="26"/>
      <c r="C234" s="26"/>
      <c r="D234" s="26"/>
      <c r="E234" s="32"/>
      <c r="F234" s="26"/>
      <c r="G234" s="26"/>
      <c r="H234" s="26"/>
      <c r="I234" s="26"/>
      <c r="J234" s="26"/>
      <c r="K234" s="25"/>
      <c r="L234" s="25"/>
      <c r="M234" s="25"/>
      <c r="N234" s="25"/>
      <c r="O234" s="25"/>
      <c r="P234" s="25"/>
      <c r="Q234" s="25"/>
      <c r="AC234" s="25"/>
      <c r="AD234" s="25"/>
      <c r="AE234" s="25"/>
      <c r="AF234" s="28">
        <v>228</v>
      </c>
      <c r="AG234" s="29" t="s">
        <v>1367</v>
      </c>
      <c r="AH234" s="28">
        <v>0</v>
      </c>
      <c r="AI234" s="25"/>
      <c r="AJ234" s="25"/>
      <c r="AK234" s="825"/>
      <c r="AL234" s="434">
        <f t="shared" si="66"/>
        <v>12</v>
      </c>
      <c r="AM234" s="51">
        <f>AM233</f>
        <v>3</v>
      </c>
      <c r="AN234" s="53">
        <v>5</v>
      </c>
      <c r="AO234" s="828"/>
      <c r="AP234" s="44" t="s">
        <v>121</v>
      </c>
      <c r="AQ234" s="717"/>
      <c r="AR234" s="717"/>
      <c r="AS234" s="50"/>
      <c r="AT234" s="50"/>
      <c r="AU234" s="50"/>
      <c r="AV234" s="50"/>
      <c r="AW234" s="424">
        <f t="shared" si="63"/>
        <v>0</v>
      </c>
      <c r="AX234" s="424">
        <f t="shared" si="64"/>
        <v>0</v>
      </c>
    </row>
    <row r="235" spans="2:50" x14ac:dyDescent="0.2">
      <c r="B235" s="26"/>
      <c r="C235" s="26"/>
      <c r="D235" s="26"/>
      <c r="E235" s="32"/>
      <c r="F235" s="26"/>
      <c r="G235" s="26"/>
      <c r="H235" s="26"/>
      <c r="I235" s="26"/>
      <c r="J235" s="26"/>
      <c r="K235" s="25"/>
      <c r="L235" s="25"/>
      <c r="M235" s="25"/>
      <c r="N235" s="25"/>
      <c r="O235" s="25"/>
      <c r="P235" s="25"/>
      <c r="Q235" s="25"/>
      <c r="AC235" s="25"/>
      <c r="AD235" s="25"/>
      <c r="AE235" s="25"/>
      <c r="AF235" s="28">
        <v>229</v>
      </c>
      <c r="AG235" s="29" t="s">
        <v>1368</v>
      </c>
      <c r="AH235" s="28">
        <v>0</v>
      </c>
      <c r="AI235" s="25"/>
      <c r="AJ235" s="25"/>
      <c r="AK235" s="825"/>
      <c r="AL235" s="434">
        <f t="shared" si="66"/>
        <v>12</v>
      </c>
      <c r="AM235" s="56">
        <f>AM234</f>
        <v>3</v>
      </c>
      <c r="AN235" s="53">
        <v>6</v>
      </c>
      <c r="AO235" s="829"/>
      <c r="AP235" s="698" t="s">
        <v>63</v>
      </c>
      <c r="AQ235" s="699">
        <v>65.45</v>
      </c>
      <c r="AR235" s="699">
        <v>27.09</v>
      </c>
      <c r="AS235" s="699">
        <v>97.89</v>
      </c>
      <c r="AT235" s="699">
        <v>418.22</v>
      </c>
      <c r="AU235" s="699">
        <v>97.89</v>
      </c>
      <c r="AV235" s="699">
        <v>256.33999999999997</v>
      </c>
      <c r="AW235" s="424">
        <f t="shared" si="63"/>
        <v>516.11</v>
      </c>
      <c r="AX235" s="424">
        <f t="shared" si="64"/>
        <v>354.22999999999996</v>
      </c>
    </row>
    <row r="236" spans="2:50" x14ac:dyDescent="0.2">
      <c r="B236" s="26"/>
      <c r="C236" s="26"/>
      <c r="D236" s="26"/>
      <c r="E236" s="32"/>
      <c r="F236" s="26"/>
      <c r="G236" s="26"/>
      <c r="H236" s="26"/>
      <c r="I236" s="26"/>
      <c r="J236" s="26"/>
      <c r="K236" s="25"/>
      <c r="L236" s="25"/>
      <c r="M236" s="25"/>
      <c r="N236" s="25"/>
      <c r="O236" s="25"/>
      <c r="P236" s="25"/>
      <c r="Q236" s="25"/>
      <c r="AC236" s="25"/>
      <c r="AD236" s="25"/>
      <c r="AE236" s="25"/>
      <c r="AF236" s="28">
        <v>230</v>
      </c>
      <c r="AG236" s="29" t="s">
        <v>1369</v>
      </c>
      <c r="AH236" s="28">
        <v>0</v>
      </c>
      <c r="AI236" s="25"/>
      <c r="AJ236" s="25"/>
      <c r="AK236" s="825"/>
      <c r="AL236" s="434">
        <f t="shared" si="66"/>
        <v>12</v>
      </c>
      <c r="AM236" s="51">
        <v>4</v>
      </c>
      <c r="AN236" s="49">
        <v>5</v>
      </c>
      <c r="AO236" s="827" t="s">
        <v>168</v>
      </c>
      <c r="AP236" s="44" t="s">
        <v>121</v>
      </c>
      <c r="AQ236" s="717"/>
      <c r="AR236" s="717"/>
      <c r="AS236" s="50"/>
      <c r="AT236" s="50"/>
      <c r="AU236" s="50"/>
      <c r="AV236" s="50"/>
      <c r="AW236" s="424">
        <f t="shared" si="63"/>
        <v>0</v>
      </c>
      <c r="AX236" s="424">
        <f t="shared" si="64"/>
        <v>0</v>
      </c>
    </row>
    <row r="237" spans="2:50" x14ac:dyDescent="0.2">
      <c r="B237" s="26"/>
      <c r="C237" s="26"/>
      <c r="D237" s="26"/>
      <c r="E237" s="32"/>
      <c r="F237" s="26"/>
      <c r="G237" s="26"/>
      <c r="H237" s="26"/>
      <c r="I237" s="26"/>
      <c r="J237" s="26"/>
      <c r="K237" s="25"/>
      <c r="L237" s="25"/>
      <c r="M237" s="25"/>
      <c r="N237" s="25"/>
      <c r="O237" s="25"/>
      <c r="P237" s="25"/>
      <c r="Q237" s="25"/>
      <c r="AC237" s="25"/>
      <c r="AD237" s="25"/>
      <c r="AE237" s="25"/>
      <c r="AF237" s="28">
        <v>231</v>
      </c>
      <c r="AG237" s="29" t="s">
        <v>1370</v>
      </c>
      <c r="AH237" s="28">
        <v>0</v>
      </c>
      <c r="AI237" s="25"/>
      <c r="AJ237" s="25"/>
      <c r="AK237" s="825"/>
      <c r="AL237" s="434">
        <f t="shared" si="66"/>
        <v>12</v>
      </c>
      <c r="AM237" s="56">
        <v>4</v>
      </c>
      <c r="AN237" s="49">
        <v>6</v>
      </c>
      <c r="AO237" s="829"/>
      <c r="AP237" s="44" t="s">
        <v>63</v>
      </c>
      <c r="AQ237" s="717"/>
      <c r="AR237" s="717"/>
      <c r="AS237" s="50"/>
      <c r="AT237" s="50"/>
      <c r="AU237" s="50"/>
      <c r="AV237" s="50"/>
      <c r="AW237" s="424">
        <f t="shared" si="63"/>
        <v>0</v>
      </c>
      <c r="AX237" s="424">
        <f t="shared" si="64"/>
        <v>0</v>
      </c>
    </row>
    <row r="238" spans="2:50" x14ac:dyDescent="0.2">
      <c r="B238" s="26"/>
      <c r="C238" s="26"/>
      <c r="D238" s="26"/>
      <c r="E238" s="32"/>
      <c r="F238" s="26"/>
      <c r="G238" s="26"/>
      <c r="H238" s="26"/>
      <c r="I238" s="26"/>
      <c r="J238" s="26"/>
      <c r="K238" s="25"/>
      <c r="L238" s="25"/>
      <c r="M238" s="25"/>
      <c r="N238" s="25"/>
      <c r="O238" s="25"/>
      <c r="P238" s="25"/>
      <c r="Q238" s="25"/>
      <c r="AC238" s="25"/>
      <c r="AD238" s="25"/>
      <c r="AE238" s="25"/>
      <c r="AF238" s="28">
        <v>232</v>
      </c>
      <c r="AG238" s="29" t="s">
        <v>1371</v>
      </c>
      <c r="AH238" s="28">
        <v>0</v>
      </c>
      <c r="AI238" s="25"/>
      <c r="AJ238" s="25"/>
      <c r="AK238" s="825"/>
      <c r="AL238" s="434">
        <f t="shared" si="66"/>
        <v>12</v>
      </c>
      <c r="AM238" s="51">
        <v>5</v>
      </c>
      <c r="AN238" s="49">
        <v>7</v>
      </c>
      <c r="AO238" s="827" t="s">
        <v>166</v>
      </c>
      <c r="AP238" s="698" t="s">
        <v>64</v>
      </c>
      <c r="AQ238" s="699"/>
      <c r="AR238" s="699"/>
      <c r="AS238" s="699">
        <v>1084.1500000000001</v>
      </c>
      <c r="AT238" s="699">
        <v>419.58</v>
      </c>
      <c r="AU238" s="699">
        <v>333.09</v>
      </c>
      <c r="AV238" s="699">
        <v>257.7</v>
      </c>
      <c r="AW238" s="424">
        <f t="shared" si="63"/>
        <v>1503.73</v>
      </c>
      <c r="AX238" s="424">
        <f t="shared" si="64"/>
        <v>590.79</v>
      </c>
    </row>
    <row r="239" spans="2:50" x14ac:dyDescent="0.2">
      <c r="B239" s="26"/>
      <c r="C239" s="26"/>
      <c r="D239" s="26"/>
      <c r="E239" s="32"/>
      <c r="F239" s="26"/>
      <c r="G239" s="26"/>
      <c r="H239" s="26"/>
      <c r="I239" s="26"/>
      <c r="J239" s="26"/>
      <c r="K239" s="25"/>
      <c r="L239" s="25"/>
      <c r="M239" s="25"/>
      <c r="N239" s="25"/>
      <c r="O239" s="25"/>
      <c r="P239" s="25"/>
      <c r="Q239" s="25"/>
      <c r="AC239" s="25"/>
      <c r="AD239" s="25"/>
      <c r="AE239" s="25"/>
      <c r="AF239" s="28">
        <v>233</v>
      </c>
      <c r="AG239" s="29" t="s">
        <v>1372</v>
      </c>
      <c r="AH239" s="28">
        <v>0</v>
      </c>
      <c r="AI239" s="25"/>
      <c r="AJ239" s="25"/>
      <c r="AK239" s="825"/>
      <c r="AL239" s="434">
        <f t="shared" si="66"/>
        <v>12</v>
      </c>
      <c r="AM239" s="51">
        <v>5</v>
      </c>
      <c r="AN239" s="49">
        <v>8</v>
      </c>
      <c r="AO239" s="828"/>
      <c r="AP239" s="44" t="s">
        <v>150</v>
      </c>
      <c r="AQ239" s="717"/>
      <c r="AR239" s="717"/>
      <c r="AS239" s="50"/>
      <c r="AT239" s="50"/>
      <c r="AU239" s="50"/>
      <c r="AV239" s="50"/>
      <c r="AW239" s="424">
        <f t="shared" si="63"/>
        <v>0</v>
      </c>
      <c r="AX239" s="424">
        <f t="shared" si="64"/>
        <v>0</v>
      </c>
    </row>
    <row r="240" spans="2:50" x14ac:dyDescent="0.2">
      <c r="B240" s="26"/>
      <c r="C240" s="26"/>
      <c r="D240" s="26"/>
      <c r="E240" s="32"/>
      <c r="F240" s="26"/>
      <c r="G240" s="26"/>
      <c r="H240" s="26"/>
      <c r="I240" s="26"/>
      <c r="J240" s="26"/>
      <c r="K240" s="25"/>
      <c r="L240" s="25"/>
      <c r="M240" s="25"/>
      <c r="N240" s="25"/>
      <c r="O240" s="25"/>
      <c r="P240" s="25"/>
      <c r="Q240" s="25"/>
      <c r="AC240" s="25"/>
      <c r="AD240" s="25"/>
      <c r="AE240" s="25"/>
      <c r="AF240" s="28">
        <v>234</v>
      </c>
      <c r="AG240" s="29" t="s">
        <v>1373</v>
      </c>
      <c r="AH240" s="28">
        <v>0</v>
      </c>
      <c r="AI240" s="25"/>
      <c r="AJ240" s="25"/>
      <c r="AK240" s="825"/>
      <c r="AL240" s="434">
        <f t="shared" si="66"/>
        <v>12</v>
      </c>
      <c r="AM240" s="51">
        <v>5</v>
      </c>
      <c r="AN240" s="49">
        <v>9</v>
      </c>
      <c r="AO240" s="828"/>
      <c r="AP240" s="44" t="s">
        <v>179</v>
      </c>
      <c r="AQ240" s="717"/>
      <c r="AR240" s="717"/>
      <c r="AS240" s="50"/>
      <c r="AT240" s="50"/>
      <c r="AU240" s="50"/>
      <c r="AV240" s="50"/>
      <c r="AW240" s="424">
        <f t="shared" si="63"/>
        <v>0</v>
      </c>
      <c r="AX240" s="424">
        <f t="shared" si="64"/>
        <v>0</v>
      </c>
    </row>
    <row r="241" spans="2:50" x14ac:dyDescent="0.2">
      <c r="B241" s="26"/>
      <c r="C241" s="26"/>
      <c r="D241" s="26"/>
      <c r="E241" s="32"/>
      <c r="F241" s="26"/>
      <c r="G241" s="26"/>
      <c r="H241" s="26"/>
      <c r="I241" s="26"/>
      <c r="J241" s="26"/>
      <c r="K241" s="25"/>
      <c r="L241" s="25"/>
      <c r="M241" s="25"/>
      <c r="N241" s="25"/>
      <c r="O241" s="25"/>
      <c r="P241" s="25"/>
      <c r="Q241" s="25"/>
      <c r="AC241" s="25"/>
      <c r="AD241" s="25"/>
      <c r="AE241" s="25"/>
      <c r="AF241" s="28">
        <v>235</v>
      </c>
      <c r="AG241" s="29" t="s">
        <v>1374</v>
      </c>
      <c r="AH241" s="28">
        <v>0</v>
      </c>
      <c r="AI241" s="25"/>
      <c r="AJ241" s="25"/>
      <c r="AK241" s="825"/>
      <c r="AL241" s="434">
        <f t="shared" si="66"/>
        <v>12</v>
      </c>
      <c r="AM241" s="51">
        <v>5</v>
      </c>
      <c r="AN241" s="49">
        <v>10</v>
      </c>
      <c r="AO241" s="828"/>
      <c r="AP241" s="44" t="s">
        <v>180</v>
      </c>
      <c r="AQ241" s="717"/>
      <c r="AR241" s="717"/>
      <c r="AS241" s="50"/>
      <c r="AT241" s="50"/>
      <c r="AU241" s="50"/>
      <c r="AV241" s="50"/>
      <c r="AW241" s="424">
        <f t="shared" si="63"/>
        <v>0</v>
      </c>
      <c r="AX241" s="424">
        <f t="shared" si="64"/>
        <v>0</v>
      </c>
    </row>
    <row r="242" spans="2:50" x14ac:dyDescent="0.2">
      <c r="B242" s="26"/>
      <c r="C242" s="26"/>
      <c r="D242" s="26"/>
      <c r="E242" s="32"/>
      <c r="F242" s="26"/>
      <c r="G242" s="26"/>
      <c r="H242" s="26"/>
      <c r="I242" s="26"/>
      <c r="J242" s="26"/>
      <c r="K242" s="25"/>
      <c r="L242" s="25"/>
      <c r="M242" s="25"/>
      <c r="N242" s="25"/>
      <c r="O242" s="25"/>
      <c r="P242" s="25"/>
      <c r="Q242" s="25"/>
      <c r="AC242" s="25"/>
      <c r="AD242" s="25"/>
      <c r="AE242" s="25"/>
      <c r="AF242" s="28">
        <v>236</v>
      </c>
      <c r="AG242" s="29" t="s">
        <v>1375</v>
      </c>
      <c r="AH242" s="28">
        <v>0</v>
      </c>
      <c r="AI242" s="25"/>
      <c r="AJ242" s="25"/>
      <c r="AK242" s="825"/>
      <c r="AL242" s="434">
        <f t="shared" si="66"/>
        <v>12</v>
      </c>
      <c r="AM242" s="51">
        <v>5</v>
      </c>
      <c r="AN242" s="49">
        <v>11</v>
      </c>
      <c r="AO242" s="828"/>
      <c r="AP242" s="698" t="s">
        <v>151</v>
      </c>
      <c r="AQ242" s="699"/>
      <c r="AR242" s="699"/>
      <c r="AS242" s="699">
        <v>1150.04</v>
      </c>
      <c r="AT242" s="699">
        <v>419.58</v>
      </c>
      <c r="AU242" s="699">
        <v>346.27</v>
      </c>
      <c r="AV242" s="699">
        <v>257.7</v>
      </c>
      <c r="AW242" s="424">
        <f t="shared" si="63"/>
        <v>1569.62</v>
      </c>
      <c r="AX242" s="424">
        <f t="shared" si="64"/>
        <v>603.97</v>
      </c>
    </row>
    <row r="243" spans="2:50" x14ac:dyDescent="0.2">
      <c r="B243" s="26"/>
      <c r="C243" s="26"/>
      <c r="D243" s="26"/>
      <c r="E243" s="32"/>
      <c r="F243" s="26"/>
      <c r="G243" s="26"/>
      <c r="H243" s="26"/>
      <c r="I243" s="26"/>
      <c r="J243" s="26"/>
      <c r="K243" s="25"/>
      <c r="L243" s="25"/>
      <c r="M243" s="25"/>
      <c r="N243" s="25"/>
      <c r="O243" s="25"/>
      <c r="P243" s="25"/>
      <c r="Q243" s="25"/>
      <c r="AC243" s="25"/>
      <c r="AD243" s="25"/>
      <c r="AE243" s="25"/>
      <c r="AF243" s="28">
        <v>237</v>
      </c>
      <c r="AG243" s="29" t="s">
        <v>1376</v>
      </c>
      <c r="AH243" s="28">
        <v>0</v>
      </c>
      <c r="AI243" s="25"/>
      <c r="AJ243" s="25"/>
      <c r="AK243" s="826"/>
      <c r="AL243" s="435">
        <f t="shared" si="66"/>
        <v>12</v>
      </c>
      <c r="AM243" s="56">
        <v>5</v>
      </c>
      <c r="AN243" s="49">
        <v>12</v>
      </c>
      <c r="AO243" s="829"/>
      <c r="AP243" s="698" t="s">
        <v>181</v>
      </c>
      <c r="AQ243" s="699"/>
      <c r="AR243" s="699"/>
      <c r="AS243" s="699">
        <v>1150.04</v>
      </c>
      <c r="AT243" s="699">
        <v>419.58</v>
      </c>
      <c r="AU243" s="699">
        <v>346.27</v>
      </c>
      <c r="AV243" s="699">
        <v>257.7</v>
      </c>
      <c r="AW243" s="424">
        <f>AS243+AT243</f>
        <v>1569.62</v>
      </c>
      <c r="AX243" s="424">
        <f>AU243+AV243</f>
        <v>603.97</v>
      </c>
    </row>
    <row r="244" spans="2:50" x14ac:dyDescent="0.2">
      <c r="B244" s="26"/>
      <c r="C244" s="26"/>
      <c r="D244" s="26"/>
      <c r="E244" s="32"/>
      <c r="F244" s="26"/>
      <c r="G244" s="26"/>
      <c r="H244" s="26"/>
      <c r="I244" s="26"/>
      <c r="J244" s="26"/>
      <c r="K244" s="25"/>
      <c r="L244" s="25"/>
      <c r="M244" s="25"/>
      <c r="N244" s="25"/>
      <c r="O244" s="25"/>
      <c r="P244" s="25"/>
      <c r="Q244" s="25"/>
      <c r="AC244" s="25"/>
      <c r="AD244" s="25"/>
      <c r="AE244" s="25"/>
      <c r="AF244" s="28">
        <v>238</v>
      </c>
      <c r="AG244" s="29" t="s">
        <v>1377</v>
      </c>
      <c r="AH244" s="28">
        <v>0</v>
      </c>
      <c r="AI244" s="25"/>
      <c r="AJ244" s="25"/>
      <c r="AK244" s="824">
        <v>2026</v>
      </c>
      <c r="AL244" s="433">
        <v>13</v>
      </c>
      <c r="AM244" s="48">
        <v>2</v>
      </c>
      <c r="AN244" s="49">
        <v>5</v>
      </c>
      <c r="AO244" s="827" t="s">
        <v>153</v>
      </c>
      <c r="AP244" s="44" t="s">
        <v>121</v>
      </c>
      <c r="AQ244" s="717"/>
      <c r="AR244" s="717"/>
      <c r="AS244" s="50"/>
      <c r="AT244" s="50"/>
      <c r="AU244" s="50"/>
      <c r="AV244" s="50"/>
      <c r="AW244" s="424">
        <f t="shared" ref="AW244:AW263" si="67">AS244+AT244</f>
        <v>0</v>
      </c>
      <c r="AX244" s="424">
        <f t="shared" ref="AX244:AX263" si="68">AU244+AV244</f>
        <v>0</v>
      </c>
    </row>
    <row r="245" spans="2:50" x14ac:dyDescent="0.2">
      <c r="B245" s="26"/>
      <c r="C245" s="26"/>
      <c r="D245" s="26"/>
      <c r="E245" s="32"/>
      <c r="F245" s="26"/>
      <c r="G245" s="26"/>
      <c r="H245" s="26"/>
      <c r="I245" s="26"/>
      <c r="J245" s="26"/>
      <c r="K245" s="25"/>
      <c r="L245" s="25"/>
      <c r="M245" s="25"/>
      <c r="N245" s="25"/>
      <c r="O245" s="25"/>
      <c r="P245" s="25"/>
      <c r="Q245" s="25"/>
      <c r="AC245" s="25"/>
      <c r="AD245" s="25"/>
      <c r="AE245" s="25"/>
      <c r="AF245" s="28">
        <v>239</v>
      </c>
      <c r="AG245" s="29" t="s">
        <v>1378</v>
      </c>
      <c r="AH245" s="28">
        <v>0</v>
      </c>
      <c r="AI245" s="25"/>
      <c r="AJ245" s="25"/>
      <c r="AK245" s="825"/>
      <c r="AL245" s="434">
        <f>AL244</f>
        <v>13</v>
      </c>
      <c r="AM245" s="51">
        <f>AM244</f>
        <v>2</v>
      </c>
      <c r="AN245" s="49">
        <v>6</v>
      </c>
      <c r="AO245" s="828"/>
      <c r="AP245" s="44" t="s">
        <v>63</v>
      </c>
      <c r="AQ245" s="717"/>
      <c r="AR245" s="717"/>
      <c r="AS245" s="50"/>
      <c r="AT245" s="50"/>
      <c r="AU245" s="50"/>
      <c r="AV245" s="50"/>
      <c r="AW245" s="424">
        <f t="shared" si="67"/>
        <v>0</v>
      </c>
      <c r="AX245" s="424">
        <f t="shared" si="68"/>
        <v>0</v>
      </c>
    </row>
    <row r="246" spans="2:50" x14ac:dyDescent="0.2">
      <c r="B246" s="26"/>
      <c r="C246" s="26"/>
      <c r="D246" s="26"/>
      <c r="E246" s="32"/>
      <c r="F246" s="26"/>
      <c r="G246" s="26"/>
      <c r="H246" s="26"/>
      <c r="I246" s="26"/>
      <c r="J246" s="26"/>
      <c r="K246" s="25"/>
      <c r="L246" s="25"/>
      <c r="M246" s="25"/>
      <c r="N246" s="25"/>
      <c r="O246" s="25"/>
      <c r="P246" s="25"/>
      <c r="Q246" s="25"/>
      <c r="AC246" s="25"/>
      <c r="AD246" s="25"/>
      <c r="AE246" s="25"/>
      <c r="AF246" s="28">
        <v>240</v>
      </c>
      <c r="AG246" s="29" t="s">
        <v>1379</v>
      </c>
      <c r="AH246" s="28">
        <v>0</v>
      </c>
      <c r="AI246" s="25"/>
      <c r="AJ246" s="25"/>
      <c r="AK246" s="825"/>
      <c r="AL246" s="434">
        <f t="shared" ref="AL246:AL251" si="69">AL245</f>
        <v>13</v>
      </c>
      <c r="AM246" s="51">
        <f>AM244</f>
        <v>2</v>
      </c>
      <c r="AN246" s="49">
        <v>7</v>
      </c>
      <c r="AO246" s="828"/>
      <c r="AP246" s="44" t="s">
        <v>64</v>
      </c>
      <c r="AQ246" s="717"/>
      <c r="AR246" s="717"/>
      <c r="AS246" s="50"/>
      <c r="AT246" s="50"/>
      <c r="AU246" s="50"/>
      <c r="AV246" s="50"/>
      <c r="AW246" s="424">
        <f t="shared" si="67"/>
        <v>0</v>
      </c>
      <c r="AX246" s="424">
        <f t="shared" si="68"/>
        <v>0</v>
      </c>
    </row>
    <row r="247" spans="2:50" x14ac:dyDescent="0.2">
      <c r="B247" s="26"/>
      <c r="C247" s="26"/>
      <c r="D247" s="26"/>
      <c r="E247" s="32"/>
      <c r="F247" s="26"/>
      <c r="G247" s="26"/>
      <c r="H247" s="26"/>
      <c r="I247" s="26"/>
      <c r="J247" s="26"/>
      <c r="K247" s="25"/>
      <c r="L247" s="25"/>
      <c r="M247" s="25"/>
      <c r="N247" s="25"/>
      <c r="O247" s="25"/>
      <c r="P247" s="25"/>
      <c r="Q247" s="25"/>
      <c r="AC247" s="25"/>
      <c r="AD247" s="25"/>
      <c r="AE247" s="25"/>
      <c r="AF247" s="28">
        <v>241</v>
      </c>
      <c r="AG247" s="29" t="s">
        <v>1380</v>
      </c>
      <c r="AH247" s="28">
        <v>0</v>
      </c>
      <c r="AI247" s="25"/>
      <c r="AJ247" s="25"/>
      <c r="AK247" s="825"/>
      <c r="AL247" s="434">
        <f t="shared" si="69"/>
        <v>13</v>
      </c>
      <c r="AM247" s="51">
        <f>AM244</f>
        <v>2</v>
      </c>
      <c r="AN247" s="49">
        <v>8</v>
      </c>
      <c r="AO247" s="828"/>
      <c r="AP247" s="44" t="s">
        <v>150</v>
      </c>
      <c r="AQ247" s="717"/>
      <c r="AR247" s="717"/>
      <c r="AS247" s="50"/>
      <c r="AT247" s="50"/>
      <c r="AU247" s="50"/>
      <c r="AV247" s="50"/>
      <c r="AW247" s="424">
        <f t="shared" si="67"/>
        <v>0</v>
      </c>
      <c r="AX247" s="424">
        <f t="shared" si="68"/>
        <v>0</v>
      </c>
    </row>
    <row r="248" spans="2:50" x14ac:dyDescent="0.2">
      <c r="B248" s="26"/>
      <c r="C248" s="26"/>
      <c r="D248" s="26"/>
      <c r="E248" s="32"/>
      <c r="F248" s="26"/>
      <c r="G248" s="26"/>
      <c r="H248" s="26"/>
      <c r="I248" s="26"/>
      <c r="J248" s="26"/>
      <c r="K248" s="25"/>
      <c r="L248" s="25"/>
      <c r="M248" s="25"/>
      <c r="N248" s="25"/>
      <c r="O248" s="25"/>
      <c r="P248" s="25"/>
      <c r="Q248" s="25"/>
      <c r="AC248" s="25"/>
      <c r="AD248" s="25"/>
      <c r="AE248" s="25"/>
      <c r="AF248" s="28">
        <v>242</v>
      </c>
      <c r="AG248" s="29" t="s">
        <v>1381</v>
      </c>
      <c r="AH248" s="28">
        <v>0</v>
      </c>
      <c r="AI248" s="25"/>
      <c r="AJ248" s="25"/>
      <c r="AK248" s="825"/>
      <c r="AL248" s="434">
        <f t="shared" si="69"/>
        <v>13</v>
      </c>
      <c r="AM248" s="51">
        <f>AM244</f>
        <v>2</v>
      </c>
      <c r="AN248" s="49">
        <v>9</v>
      </c>
      <c r="AO248" s="828"/>
      <c r="AP248" s="44" t="s">
        <v>179</v>
      </c>
      <c r="AQ248" s="717"/>
      <c r="AR248" s="717"/>
      <c r="AS248" s="50"/>
      <c r="AT248" s="50"/>
      <c r="AU248" s="50"/>
      <c r="AV248" s="50"/>
      <c r="AW248" s="424">
        <f t="shared" si="67"/>
        <v>0</v>
      </c>
      <c r="AX248" s="424">
        <f t="shared" si="68"/>
        <v>0</v>
      </c>
    </row>
    <row r="249" spans="2:50" x14ac:dyDescent="0.2">
      <c r="B249" s="26"/>
      <c r="C249" s="26"/>
      <c r="D249" s="26"/>
      <c r="E249" s="32"/>
      <c r="F249" s="26"/>
      <c r="G249" s="26"/>
      <c r="H249" s="26"/>
      <c r="I249" s="26"/>
      <c r="J249" s="26"/>
      <c r="K249" s="25"/>
      <c r="L249" s="25"/>
      <c r="M249" s="25"/>
      <c r="N249" s="25"/>
      <c r="O249" s="25"/>
      <c r="P249" s="25"/>
      <c r="Q249" s="25"/>
      <c r="AC249" s="25"/>
      <c r="AD249" s="25"/>
      <c r="AE249" s="25"/>
      <c r="AF249" s="28">
        <v>243</v>
      </c>
      <c r="AG249" s="29" t="s">
        <v>1382</v>
      </c>
      <c r="AH249" s="28">
        <v>0</v>
      </c>
      <c r="AI249" s="25"/>
      <c r="AJ249" s="25"/>
      <c r="AK249" s="825"/>
      <c r="AL249" s="434">
        <f t="shared" si="69"/>
        <v>13</v>
      </c>
      <c r="AM249" s="51">
        <f>AM245</f>
        <v>2</v>
      </c>
      <c r="AN249" s="53">
        <v>10</v>
      </c>
      <c r="AO249" s="828"/>
      <c r="AP249" s="44" t="s">
        <v>180</v>
      </c>
      <c r="AQ249" s="717"/>
      <c r="AR249" s="717"/>
      <c r="AS249" s="50"/>
      <c r="AT249" s="50"/>
      <c r="AU249" s="50"/>
      <c r="AV249" s="50"/>
      <c r="AW249" s="424">
        <f t="shared" si="67"/>
        <v>0</v>
      </c>
      <c r="AX249" s="424">
        <f t="shared" si="68"/>
        <v>0</v>
      </c>
    </row>
    <row r="250" spans="2:50" x14ac:dyDescent="0.2">
      <c r="B250" s="26"/>
      <c r="C250" s="26"/>
      <c r="D250" s="26"/>
      <c r="E250" s="32"/>
      <c r="F250" s="26"/>
      <c r="G250" s="26"/>
      <c r="H250" s="26"/>
      <c r="I250" s="26"/>
      <c r="J250" s="26"/>
      <c r="K250" s="25"/>
      <c r="L250" s="25"/>
      <c r="M250" s="25"/>
      <c r="N250" s="25"/>
      <c r="O250" s="25"/>
      <c r="P250" s="25"/>
      <c r="Q250" s="25"/>
      <c r="AC250" s="25"/>
      <c r="AD250" s="25"/>
      <c r="AE250" s="25"/>
      <c r="AF250" s="28">
        <v>244</v>
      </c>
      <c r="AG250" s="29" t="s">
        <v>1383</v>
      </c>
      <c r="AH250" s="28">
        <v>0</v>
      </c>
      <c r="AI250" s="25"/>
      <c r="AJ250" s="25"/>
      <c r="AK250" s="825"/>
      <c r="AL250" s="434">
        <f t="shared" si="69"/>
        <v>13</v>
      </c>
      <c r="AM250" s="51">
        <f>AM246</f>
        <v>2</v>
      </c>
      <c r="AN250" s="53">
        <v>11</v>
      </c>
      <c r="AO250" s="828"/>
      <c r="AP250" s="44" t="s">
        <v>151</v>
      </c>
      <c r="AQ250" s="717"/>
      <c r="AR250" s="717"/>
      <c r="AS250" s="50"/>
      <c r="AT250" s="50"/>
      <c r="AU250" s="50"/>
      <c r="AV250" s="50"/>
      <c r="AW250" s="424">
        <f t="shared" si="67"/>
        <v>0</v>
      </c>
      <c r="AX250" s="424">
        <f t="shared" si="68"/>
        <v>0</v>
      </c>
    </row>
    <row r="251" spans="2:50" x14ac:dyDescent="0.2">
      <c r="B251" s="26"/>
      <c r="C251" s="26"/>
      <c r="D251" s="26"/>
      <c r="E251" s="32"/>
      <c r="F251" s="26"/>
      <c r="G251" s="26"/>
      <c r="H251" s="26"/>
      <c r="I251" s="26"/>
      <c r="J251" s="26"/>
      <c r="K251" s="25"/>
      <c r="L251" s="25"/>
      <c r="M251" s="25"/>
      <c r="N251" s="25"/>
      <c r="O251" s="25"/>
      <c r="P251" s="25"/>
      <c r="Q251" s="25"/>
      <c r="AC251" s="25"/>
      <c r="AD251" s="25"/>
      <c r="AE251" s="25"/>
      <c r="AF251" s="28">
        <v>245</v>
      </c>
      <c r="AG251" s="29" t="s">
        <v>1384</v>
      </c>
      <c r="AH251" s="28">
        <v>0</v>
      </c>
      <c r="AI251" s="25"/>
      <c r="AJ251" s="25"/>
      <c r="AK251" s="825"/>
      <c r="AL251" s="434">
        <f t="shared" si="69"/>
        <v>13</v>
      </c>
      <c r="AM251" s="51">
        <f>AM247</f>
        <v>2</v>
      </c>
      <c r="AN251" s="53">
        <v>12</v>
      </c>
      <c r="AO251" s="829"/>
      <c r="AP251" s="44" t="s">
        <v>181</v>
      </c>
      <c r="AQ251" s="717"/>
      <c r="AR251" s="717"/>
      <c r="AS251" s="50"/>
      <c r="AT251" s="50"/>
      <c r="AU251" s="50"/>
      <c r="AV251" s="50"/>
      <c r="AW251" s="424">
        <f t="shared" si="67"/>
        <v>0</v>
      </c>
      <c r="AX251" s="424">
        <f t="shared" si="68"/>
        <v>0</v>
      </c>
    </row>
    <row r="252" spans="2:50" x14ac:dyDescent="0.2">
      <c r="B252" s="26"/>
      <c r="C252" s="26"/>
      <c r="D252" s="26"/>
      <c r="E252" s="32"/>
      <c r="F252" s="26"/>
      <c r="G252" s="26"/>
      <c r="H252" s="26"/>
      <c r="I252" s="26"/>
      <c r="J252" s="26"/>
      <c r="K252" s="25"/>
      <c r="L252" s="25"/>
      <c r="M252" s="25"/>
      <c r="N252" s="25"/>
      <c r="O252" s="25"/>
      <c r="P252" s="25"/>
      <c r="Q252" s="25"/>
      <c r="AC252" s="25"/>
      <c r="AD252" s="25"/>
      <c r="AE252" s="25"/>
      <c r="AF252" s="28">
        <v>246</v>
      </c>
      <c r="AG252" s="29" t="s">
        <v>1385</v>
      </c>
      <c r="AH252" s="28">
        <v>0</v>
      </c>
      <c r="AI252" s="25"/>
      <c r="AJ252" s="25"/>
      <c r="AK252" s="825"/>
      <c r="AL252" s="434">
        <f>AL248</f>
        <v>13</v>
      </c>
      <c r="AM252" s="48">
        <v>3</v>
      </c>
      <c r="AN252" s="53">
        <v>2</v>
      </c>
      <c r="AO252" s="827" t="s">
        <v>167</v>
      </c>
      <c r="AP252" s="44" t="s">
        <v>162</v>
      </c>
      <c r="AQ252" s="717"/>
      <c r="AR252" s="717"/>
      <c r="AS252" s="50"/>
      <c r="AT252" s="50"/>
      <c r="AU252" s="50"/>
      <c r="AV252" s="50"/>
      <c r="AW252" s="424">
        <f t="shared" si="67"/>
        <v>0</v>
      </c>
      <c r="AX252" s="424">
        <f t="shared" si="68"/>
        <v>0</v>
      </c>
    </row>
    <row r="253" spans="2:50" x14ac:dyDescent="0.2">
      <c r="B253" s="26"/>
      <c r="C253" s="26"/>
      <c r="D253" s="26"/>
      <c r="E253" s="32"/>
      <c r="F253" s="26"/>
      <c r="G253" s="26"/>
      <c r="H253" s="26"/>
      <c r="I253" s="26"/>
      <c r="J253" s="26"/>
      <c r="K253" s="25"/>
      <c r="L253" s="25"/>
      <c r="M253" s="25"/>
      <c r="N253" s="25"/>
      <c r="O253" s="25"/>
      <c r="P253" s="25"/>
      <c r="Q253" s="25"/>
      <c r="AC253" s="25"/>
      <c r="AD253" s="25"/>
      <c r="AE253" s="25"/>
      <c r="AF253" s="28">
        <v>247</v>
      </c>
      <c r="AG253" s="29" t="s">
        <v>1386</v>
      </c>
      <c r="AH253" s="28">
        <v>0</v>
      </c>
      <c r="AI253" s="25"/>
      <c r="AJ253" s="25"/>
      <c r="AK253" s="825"/>
      <c r="AL253" s="434">
        <f>AL248</f>
        <v>13</v>
      </c>
      <c r="AM253" s="51">
        <f>AM252</f>
        <v>3</v>
      </c>
      <c r="AN253" s="53">
        <v>3</v>
      </c>
      <c r="AO253" s="828"/>
      <c r="AP253" s="44" t="s">
        <v>123</v>
      </c>
      <c r="AQ253" s="717"/>
      <c r="AR253" s="717"/>
      <c r="AS253" s="50"/>
      <c r="AT253" s="50"/>
      <c r="AU253" s="50"/>
      <c r="AV253" s="50"/>
      <c r="AW253" s="424">
        <f t="shared" si="67"/>
        <v>0</v>
      </c>
      <c r="AX253" s="424">
        <f t="shared" si="68"/>
        <v>0</v>
      </c>
    </row>
    <row r="254" spans="2:50" x14ac:dyDescent="0.2">
      <c r="B254" s="26"/>
      <c r="C254" s="26"/>
      <c r="D254" s="26"/>
      <c r="E254" s="32"/>
      <c r="F254" s="26"/>
      <c r="G254" s="26"/>
      <c r="H254" s="26"/>
      <c r="I254" s="26"/>
      <c r="J254" s="26"/>
      <c r="K254" s="25"/>
      <c r="L254" s="25"/>
      <c r="M254" s="25"/>
      <c r="N254" s="25"/>
      <c r="O254" s="25"/>
      <c r="P254" s="25"/>
      <c r="Q254" s="25"/>
      <c r="AC254" s="25"/>
      <c r="AD254" s="25"/>
      <c r="AE254" s="25"/>
      <c r="AF254" s="28">
        <v>248</v>
      </c>
      <c r="AG254" s="29" t="s">
        <v>1387</v>
      </c>
      <c r="AH254" s="28">
        <v>0</v>
      </c>
      <c r="AI254" s="25"/>
      <c r="AJ254" s="25"/>
      <c r="AK254" s="825"/>
      <c r="AL254" s="434">
        <f t="shared" ref="AL254:AL264" si="70">AL253</f>
        <v>13</v>
      </c>
      <c r="AM254" s="51">
        <f>AM252</f>
        <v>3</v>
      </c>
      <c r="AN254" s="53">
        <v>4</v>
      </c>
      <c r="AO254" s="828"/>
      <c r="AP254" s="44" t="s">
        <v>122</v>
      </c>
      <c r="AQ254" s="717"/>
      <c r="AR254" s="717"/>
      <c r="AS254" s="50"/>
      <c r="AT254" s="50"/>
      <c r="AU254" s="50"/>
      <c r="AV254" s="50"/>
      <c r="AW254" s="424">
        <f t="shared" si="67"/>
        <v>0</v>
      </c>
      <c r="AX254" s="424">
        <f t="shared" si="68"/>
        <v>0</v>
      </c>
    </row>
    <row r="255" spans="2:50" x14ac:dyDescent="0.2">
      <c r="B255" s="26"/>
      <c r="C255" s="26"/>
      <c r="D255" s="26"/>
      <c r="E255" s="32"/>
      <c r="F255" s="26"/>
      <c r="G255" s="26"/>
      <c r="H255" s="26"/>
      <c r="I255" s="26"/>
      <c r="J255" s="26"/>
      <c r="K255" s="25"/>
      <c r="L255" s="25"/>
      <c r="M255" s="25"/>
      <c r="N255" s="25"/>
      <c r="O255" s="25"/>
      <c r="P255" s="25"/>
      <c r="Q255" s="25"/>
      <c r="AC255" s="25"/>
      <c r="AD255" s="25"/>
      <c r="AE255" s="25"/>
      <c r="AF255" s="28">
        <v>249</v>
      </c>
      <c r="AG255" s="29" t="s">
        <v>1388</v>
      </c>
      <c r="AH255" s="28">
        <v>0</v>
      </c>
      <c r="AI255" s="25"/>
      <c r="AJ255" s="25"/>
      <c r="AK255" s="825"/>
      <c r="AL255" s="434">
        <f t="shared" si="70"/>
        <v>13</v>
      </c>
      <c r="AM255" s="51">
        <f>AM254</f>
        <v>3</v>
      </c>
      <c r="AN255" s="53">
        <v>5</v>
      </c>
      <c r="AO255" s="828"/>
      <c r="AP255" s="44" t="s">
        <v>121</v>
      </c>
      <c r="AQ255" s="717"/>
      <c r="AR255" s="717"/>
      <c r="AS255" s="50"/>
      <c r="AT255" s="50"/>
      <c r="AU255" s="50"/>
      <c r="AV255" s="50"/>
      <c r="AW255" s="424">
        <f t="shared" si="67"/>
        <v>0</v>
      </c>
      <c r="AX255" s="424">
        <f t="shared" si="68"/>
        <v>0</v>
      </c>
    </row>
    <row r="256" spans="2:50" x14ac:dyDescent="0.2">
      <c r="B256" s="26"/>
      <c r="C256" s="26"/>
      <c r="D256" s="26"/>
      <c r="E256" s="32"/>
      <c r="F256" s="26"/>
      <c r="G256" s="26"/>
      <c r="H256" s="26"/>
      <c r="I256" s="26"/>
      <c r="J256" s="26"/>
      <c r="K256" s="25"/>
      <c r="L256" s="25"/>
      <c r="M256" s="25"/>
      <c r="N256" s="25"/>
      <c r="O256" s="25"/>
      <c r="P256" s="25"/>
      <c r="Q256" s="25"/>
      <c r="AC256" s="25"/>
      <c r="AD256" s="25"/>
      <c r="AE256" s="25"/>
      <c r="AI256" s="25"/>
      <c r="AJ256" s="25"/>
      <c r="AK256" s="825"/>
      <c r="AL256" s="434">
        <f t="shared" si="70"/>
        <v>13</v>
      </c>
      <c r="AM256" s="56">
        <f>AM255</f>
        <v>3</v>
      </c>
      <c r="AN256" s="53">
        <v>6</v>
      </c>
      <c r="AO256" s="829"/>
      <c r="AP256" s="698" t="s">
        <v>63</v>
      </c>
      <c r="AQ256" s="699">
        <v>62.11</v>
      </c>
      <c r="AR256" s="699">
        <v>26.08</v>
      </c>
      <c r="AS256" s="699">
        <v>149.61000000000001</v>
      </c>
      <c r="AT256" s="699">
        <v>484.89</v>
      </c>
      <c r="AU256" s="699">
        <v>149.61000000000001</v>
      </c>
      <c r="AV256" s="699">
        <v>303.87</v>
      </c>
      <c r="AW256" s="424">
        <f t="shared" si="67"/>
        <v>634.5</v>
      </c>
      <c r="AX256" s="424">
        <f t="shared" si="68"/>
        <v>453.48</v>
      </c>
    </row>
    <row r="257" spans="2:50" x14ac:dyDescent="0.2">
      <c r="B257" s="26"/>
      <c r="C257" s="26"/>
      <c r="D257" s="26"/>
      <c r="E257" s="32"/>
      <c r="F257" s="26"/>
      <c r="G257" s="26"/>
      <c r="H257" s="26"/>
      <c r="I257" s="26"/>
      <c r="J257" s="26"/>
      <c r="K257" s="25"/>
      <c r="L257" s="25"/>
      <c r="M257" s="25"/>
      <c r="N257" s="25"/>
      <c r="O257" s="25"/>
      <c r="P257" s="25"/>
      <c r="Q257" s="25"/>
      <c r="AC257" s="25"/>
      <c r="AD257" s="25"/>
      <c r="AE257" s="25"/>
      <c r="AI257" s="25"/>
      <c r="AJ257" s="25"/>
      <c r="AK257" s="825"/>
      <c r="AL257" s="434">
        <f t="shared" si="70"/>
        <v>13</v>
      </c>
      <c r="AM257" s="51">
        <v>4</v>
      </c>
      <c r="AN257" s="49">
        <v>5</v>
      </c>
      <c r="AO257" s="827" t="s">
        <v>168</v>
      </c>
      <c r="AP257" s="44" t="s">
        <v>121</v>
      </c>
      <c r="AQ257" s="717"/>
      <c r="AR257" s="717"/>
      <c r="AS257" s="50"/>
      <c r="AT257" s="50"/>
      <c r="AU257" s="50"/>
      <c r="AV257" s="50"/>
      <c r="AW257" s="424">
        <f t="shared" si="67"/>
        <v>0</v>
      </c>
      <c r="AX257" s="424">
        <f t="shared" si="68"/>
        <v>0</v>
      </c>
    </row>
    <row r="258" spans="2:50" x14ac:dyDescent="0.2">
      <c r="B258" s="26"/>
      <c r="C258" s="26"/>
      <c r="D258" s="26"/>
      <c r="E258" s="32"/>
      <c r="F258" s="26"/>
      <c r="G258" s="26"/>
      <c r="H258" s="26"/>
      <c r="I258" s="26"/>
      <c r="J258" s="26"/>
      <c r="K258" s="25"/>
      <c r="L258" s="25"/>
      <c r="M258" s="25"/>
      <c r="N258" s="25"/>
      <c r="O258" s="25"/>
      <c r="P258" s="25"/>
      <c r="Q258" s="25"/>
      <c r="AC258" s="25"/>
      <c r="AD258" s="25"/>
      <c r="AE258" s="25"/>
      <c r="AI258" s="25"/>
      <c r="AJ258" s="25"/>
      <c r="AK258" s="825"/>
      <c r="AL258" s="434">
        <f t="shared" si="70"/>
        <v>13</v>
      </c>
      <c r="AM258" s="56">
        <v>4</v>
      </c>
      <c r="AN258" s="49">
        <v>6</v>
      </c>
      <c r="AO258" s="829"/>
      <c r="AP258" s="44" t="s">
        <v>63</v>
      </c>
      <c r="AQ258" s="717"/>
      <c r="AR258" s="717"/>
      <c r="AS258" s="50"/>
      <c r="AT258" s="50"/>
      <c r="AU258" s="50"/>
      <c r="AV258" s="50"/>
      <c r="AW258" s="424">
        <f t="shared" si="67"/>
        <v>0</v>
      </c>
      <c r="AX258" s="424">
        <f t="shared" si="68"/>
        <v>0</v>
      </c>
    </row>
    <row r="259" spans="2:50" x14ac:dyDescent="0.2">
      <c r="B259" s="26"/>
      <c r="C259" s="26"/>
      <c r="D259" s="26"/>
      <c r="E259" s="32"/>
      <c r="F259" s="26"/>
      <c r="G259" s="26"/>
      <c r="H259" s="26"/>
      <c r="I259" s="26"/>
      <c r="J259" s="26"/>
      <c r="K259" s="25"/>
      <c r="L259" s="25"/>
      <c r="M259" s="25"/>
      <c r="N259" s="25"/>
      <c r="O259" s="25"/>
      <c r="P259" s="25"/>
      <c r="Q259" s="25"/>
      <c r="AC259" s="25"/>
      <c r="AD259" s="25"/>
      <c r="AE259" s="25"/>
      <c r="AI259" s="25"/>
      <c r="AJ259" s="25"/>
      <c r="AK259" s="825"/>
      <c r="AL259" s="434">
        <f t="shared" si="70"/>
        <v>13</v>
      </c>
      <c r="AM259" s="51">
        <v>5</v>
      </c>
      <c r="AN259" s="49">
        <v>7</v>
      </c>
      <c r="AO259" s="827" t="s">
        <v>166</v>
      </c>
      <c r="AP259" s="698" t="s">
        <v>64</v>
      </c>
      <c r="AQ259" s="699"/>
      <c r="AR259" s="699"/>
      <c r="AS259" s="699">
        <v>1207.9000000000001</v>
      </c>
      <c r="AT259" s="699">
        <v>490.08</v>
      </c>
      <c r="AU259" s="699">
        <v>418.86</v>
      </c>
      <c r="AV259" s="699">
        <v>309.05</v>
      </c>
      <c r="AW259" s="424">
        <f t="shared" si="67"/>
        <v>1697.98</v>
      </c>
      <c r="AX259" s="424">
        <f t="shared" si="68"/>
        <v>727.91000000000008</v>
      </c>
    </row>
    <row r="260" spans="2:50" x14ac:dyDescent="0.2">
      <c r="B260" s="26"/>
      <c r="C260" s="26"/>
      <c r="D260" s="26"/>
      <c r="E260" s="32"/>
      <c r="F260" s="26"/>
      <c r="G260" s="26"/>
      <c r="H260" s="26"/>
      <c r="I260" s="26"/>
      <c r="J260" s="26"/>
      <c r="K260" s="25"/>
      <c r="L260" s="25"/>
      <c r="M260" s="25"/>
      <c r="N260" s="25"/>
      <c r="O260" s="25"/>
      <c r="P260" s="25"/>
      <c r="Q260" s="25"/>
      <c r="AC260" s="25"/>
      <c r="AD260" s="25"/>
      <c r="AE260" s="25"/>
      <c r="AI260" s="25"/>
      <c r="AJ260" s="25"/>
      <c r="AK260" s="825"/>
      <c r="AL260" s="434">
        <f t="shared" si="70"/>
        <v>13</v>
      </c>
      <c r="AM260" s="51">
        <v>5</v>
      </c>
      <c r="AN260" s="49">
        <v>8</v>
      </c>
      <c r="AO260" s="828"/>
      <c r="AP260" s="44" t="s">
        <v>150</v>
      </c>
      <c r="AQ260" s="717"/>
      <c r="AR260" s="717"/>
      <c r="AS260" s="50"/>
      <c r="AT260" s="50"/>
      <c r="AU260" s="50"/>
      <c r="AV260" s="50"/>
      <c r="AW260" s="424">
        <f t="shared" si="67"/>
        <v>0</v>
      </c>
      <c r="AX260" s="424">
        <f t="shared" si="68"/>
        <v>0</v>
      </c>
    </row>
    <row r="261" spans="2:50" x14ac:dyDescent="0.2">
      <c r="B261" s="26"/>
      <c r="C261" s="26"/>
      <c r="D261" s="26"/>
      <c r="E261" s="32"/>
      <c r="F261" s="26"/>
      <c r="G261" s="26"/>
      <c r="H261" s="26"/>
      <c r="I261" s="26"/>
      <c r="J261" s="26"/>
      <c r="K261" s="25"/>
      <c r="L261" s="25"/>
      <c r="M261" s="25"/>
      <c r="N261" s="25"/>
      <c r="O261" s="25"/>
      <c r="P261" s="25"/>
      <c r="Q261" s="25"/>
      <c r="AC261" s="25"/>
      <c r="AD261" s="25"/>
      <c r="AE261" s="25"/>
      <c r="AI261" s="25"/>
      <c r="AJ261" s="25"/>
      <c r="AK261" s="825"/>
      <c r="AL261" s="434">
        <f t="shared" si="70"/>
        <v>13</v>
      </c>
      <c r="AM261" s="51">
        <v>5</v>
      </c>
      <c r="AN261" s="49">
        <v>9</v>
      </c>
      <c r="AO261" s="828"/>
      <c r="AP261" s="44" t="s">
        <v>179</v>
      </c>
      <c r="AQ261" s="717"/>
      <c r="AR261" s="717"/>
      <c r="AS261" s="50"/>
      <c r="AT261" s="50"/>
      <c r="AU261" s="50"/>
      <c r="AV261" s="50"/>
      <c r="AW261" s="424">
        <f t="shared" si="67"/>
        <v>0</v>
      </c>
      <c r="AX261" s="424">
        <f t="shared" si="68"/>
        <v>0</v>
      </c>
    </row>
    <row r="262" spans="2:50" x14ac:dyDescent="0.2">
      <c r="B262" s="26"/>
      <c r="C262" s="26"/>
      <c r="D262" s="26"/>
      <c r="E262" s="32"/>
      <c r="F262" s="26"/>
      <c r="G262" s="26"/>
      <c r="H262" s="26"/>
      <c r="I262" s="26"/>
      <c r="J262" s="26"/>
      <c r="K262" s="25"/>
      <c r="L262" s="25"/>
      <c r="M262" s="25"/>
      <c r="N262" s="25"/>
      <c r="O262" s="25"/>
      <c r="P262" s="25"/>
      <c r="Q262" s="25"/>
      <c r="AC262" s="25"/>
      <c r="AD262" s="25"/>
      <c r="AE262" s="25"/>
      <c r="AI262" s="25"/>
      <c r="AJ262" s="25"/>
      <c r="AK262" s="825"/>
      <c r="AL262" s="434">
        <f t="shared" si="70"/>
        <v>13</v>
      </c>
      <c r="AM262" s="51">
        <v>5</v>
      </c>
      <c r="AN262" s="49">
        <v>10</v>
      </c>
      <c r="AO262" s="828"/>
      <c r="AP262" s="44" t="s">
        <v>180</v>
      </c>
      <c r="AQ262" s="717"/>
      <c r="AR262" s="717"/>
      <c r="AS262" s="50"/>
      <c r="AT262" s="50"/>
      <c r="AU262" s="50"/>
      <c r="AV262" s="50"/>
      <c r="AW262" s="424">
        <f t="shared" si="67"/>
        <v>0</v>
      </c>
      <c r="AX262" s="424">
        <f t="shared" si="68"/>
        <v>0</v>
      </c>
    </row>
    <row r="263" spans="2:50" x14ac:dyDescent="0.2">
      <c r="B263" s="26"/>
      <c r="C263" s="26"/>
      <c r="D263" s="26"/>
      <c r="E263" s="32"/>
      <c r="F263" s="26"/>
      <c r="G263" s="26"/>
      <c r="H263" s="26"/>
      <c r="I263" s="26"/>
      <c r="J263" s="26"/>
      <c r="K263" s="25"/>
      <c r="L263" s="25"/>
      <c r="M263" s="25"/>
      <c r="N263" s="25"/>
      <c r="O263" s="25"/>
      <c r="P263" s="25"/>
      <c r="Q263" s="25"/>
      <c r="AC263" s="25"/>
      <c r="AD263" s="25"/>
      <c r="AE263" s="25"/>
      <c r="AI263" s="25"/>
      <c r="AJ263" s="25"/>
      <c r="AK263" s="825"/>
      <c r="AL263" s="434">
        <f t="shared" si="70"/>
        <v>13</v>
      </c>
      <c r="AM263" s="51">
        <v>5</v>
      </c>
      <c r="AN263" s="49">
        <v>11</v>
      </c>
      <c r="AO263" s="828"/>
      <c r="AP263" s="698" t="s">
        <v>151</v>
      </c>
      <c r="AQ263" s="699"/>
      <c r="AR263" s="699"/>
      <c r="AS263" s="699">
        <v>1277.1199999999999</v>
      </c>
      <c r="AT263" s="699">
        <v>490.08</v>
      </c>
      <c r="AU263" s="699">
        <v>432.7</v>
      </c>
      <c r="AV263" s="699">
        <v>309.05</v>
      </c>
      <c r="AW263" s="424">
        <f t="shared" si="67"/>
        <v>1767.1999999999998</v>
      </c>
      <c r="AX263" s="424">
        <f t="shared" si="68"/>
        <v>741.75</v>
      </c>
    </row>
    <row r="264" spans="2:50" x14ac:dyDescent="0.2">
      <c r="B264" s="26"/>
      <c r="C264" s="26"/>
      <c r="D264" s="26"/>
      <c r="E264" s="32"/>
      <c r="F264" s="26"/>
      <c r="G264" s="26"/>
      <c r="H264" s="26"/>
      <c r="I264" s="26"/>
      <c r="J264" s="26"/>
      <c r="K264" s="25"/>
      <c r="L264" s="25"/>
      <c r="M264" s="25"/>
      <c r="N264" s="25"/>
      <c r="O264" s="25"/>
      <c r="P264" s="25"/>
      <c r="Q264" s="25"/>
      <c r="AC264" s="25"/>
      <c r="AD264" s="25"/>
      <c r="AE264" s="25"/>
      <c r="AI264" s="25"/>
      <c r="AJ264" s="25"/>
      <c r="AK264" s="826"/>
      <c r="AL264" s="435">
        <f t="shared" si="70"/>
        <v>13</v>
      </c>
      <c r="AM264" s="56">
        <v>5</v>
      </c>
      <c r="AN264" s="49">
        <v>12</v>
      </c>
      <c r="AO264" s="829"/>
      <c r="AP264" s="698" t="s">
        <v>181</v>
      </c>
      <c r="AQ264" s="699"/>
      <c r="AR264" s="699"/>
      <c r="AS264" s="699">
        <v>1277.1199999999999</v>
      </c>
      <c r="AT264" s="699">
        <v>490.08</v>
      </c>
      <c r="AU264" s="699">
        <v>432.7</v>
      </c>
      <c r="AV264" s="699">
        <v>309.05</v>
      </c>
      <c r="AW264" s="424">
        <f>AS264+AT264</f>
        <v>1767.1999999999998</v>
      </c>
      <c r="AX264" s="424">
        <f>AU264+AV264</f>
        <v>741.75</v>
      </c>
    </row>
    <row r="265" spans="2:50" x14ac:dyDescent="0.2">
      <c r="B265" s="26"/>
      <c r="C265" s="26"/>
      <c r="D265" s="26"/>
      <c r="E265" s="32"/>
      <c r="F265" s="26"/>
      <c r="G265" s="26"/>
      <c r="H265" s="26"/>
      <c r="I265" s="26"/>
      <c r="J265" s="26"/>
      <c r="K265" s="25"/>
      <c r="L265" s="25"/>
      <c r="M265" s="25"/>
      <c r="N265" s="25"/>
      <c r="O265" s="25"/>
      <c r="P265" s="25"/>
      <c r="Q265" s="25"/>
      <c r="AC265" s="25"/>
      <c r="AD265" s="25"/>
      <c r="AE265" s="25"/>
      <c r="AI265" s="25"/>
      <c r="AJ265" s="25"/>
    </row>
    <row r="266" spans="2:50" x14ac:dyDescent="0.2">
      <c r="B266" s="26"/>
      <c r="C266" s="26"/>
      <c r="D266" s="26"/>
      <c r="E266" s="32"/>
      <c r="F266" s="26"/>
      <c r="G266" s="26"/>
      <c r="H266" s="26"/>
      <c r="I266" s="26"/>
      <c r="J266" s="26"/>
      <c r="K266" s="25"/>
      <c r="L266" s="25"/>
      <c r="M266" s="25"/>
      <c r="N266" s="25"/>
      <c r="O266" s="25"/>
      <c r="P266" s="25"/>
      <c r="Q266" s="25"/>
      <c r="AC266" s="25"/>
      <c r="AD266" s="25"/>
      <c r="AE266" s="25"/>
      <c r="AI266" s="25"/>
      <c r="AJ266" s="25"/>
    </row>
    <row r="267" spans="2:50" x14ac:dyDescent="0.2">
      <c r="B267" s="26"/>
      <c r="C267" s="26"/>
      <c r="D267" s="26"/>
      <c r="E267" s="32"/>
      <c r="F267" s="26"/>
      <c r="G267" s="26"/>
      <c r="H267" s="26"/>
      <c r="I267" s="26"/>
      <c r="J267" s="26"/>
      <c r="K267" s="25"/>
      <c r="L267" s="25"/>
      <c r="M267" s="25"/>
      <c r="N267" s="25"/>
      <c r="O267" s="25"/>
      <c r="P267" s="25"/>
      <c r="Q267" s="25"/>
      <c r="AC267" s="25"/>
      <c r="AD267" s="25"/>
      <c r="AE267" s="25"/>
      <c r="AI267" s="25"/>
      <c r="AJ267" s="25"/>
    </row>
    <row r="268" spans="2:50" x14ac:dyDescent="0.2">
      <c r="B268" s="26"/>
      <c r="C268" s="26"/>
      <c r="D268" s="26"/>
      <c r="E268" s="32"/>
      <c r="F268" s="26"/>
      <c r="G268" s="26"/>
      <c r="H268" s="26"/>
      <c r="I268" s="26"/>
      <c r="J268" s="26"/>
      <c r="K268" s="25"/>
      <c r="L268" s="25"/>
      <c r="M268" s="25"/>
      <c r="N268" s="25"/>
      <c r="O268" s="25"/>
      <c r="P268" s="25"/>
      <c r="Q268" s="25"/>
      <c r="AC268" s="25"/>
      <c r="AD268" s="25"/>
      <c r="AE268" s="25"/>
      <c r="AI268" s="25"/>
      <c r="AJ268" s="25"/>
    </row>
    <row r="269" spans="2:50" x14ac:dyDescent="0.2">
      <c r="B269" s="26"/>
      <c r="C269" s="26"/>
      <c r="D269" s="26"/>
      <c r="E269" s="32"/>
      <c r="F269" s="26"/>
      <c r="G269" s="26"/>
      <c r="H269" s="26"/>
      <c r="I269" s="26"/>
      <c r="J269" s="26"/>
      <c r="K269" s="25"/>
      <c r="L269" s="25"/>
      <c r="M269" s="25"/>
      <c r="N269" s="25"/>
      <c r="O269" s="25"/>
      <c r="P269" s="25"/>
      <c r="Q269" s="25"/>
      <c r="AC269" s="25"/>
      <c r="AD269" s="25"/>
      <c r="AE269" s="25"/>
      <c r="AI269" s="25"/>
      <c r="AJ269" s="25"/>
    </row>
    <row r="270" spans="2:50" x14ac:dyDescent="0.2">
      <c r="B270" s="26"/>
      <c r="C270" s="26"/>
      <c r="D270" s="26"/>
      <c r="E270" s="32"/>
      <c r="F270" s="26"/>
      <c r="G270" s="26"/>
      <c r="H270" s="26"/>
      <c r="I270" s="26"/>
      <c r="J270" s="26"/>
      <c r="K270" s="25"/>
      <c r="L270" s="25"/>
      <c r="M270" s="25"/>
      <c r="N270" s="25"/>
      <c r="O270" s="25"/>
      <c r="P270" s="25"/>
      <c r="Q270" s="25"/>
      <c r="AC270" s="25"/>
      <c r="AD270" s="25"/>
      <c r="AE270" s="25"/>
      <c r="AI270" s="25"/>
      <c r="AJ270" s="25"/>
    </row>
    <row r="271" spans="2:50" x14ac:dyDescent="0.2">
      <c r="B271" s="26"/>
      <c r="C271" s="26"/>
      <c r="D271" s="26"/>
      <c r="E271" s="32"/>
      <c r="F271" s="26"/>
      <c r="G271" s="26"/>
      <c r="H271" s="26"/>
      <c r="I271" s="26"/>
      <c r="J271" s="26"/>
      <c r="K271" s="25"/>
      <c r="L271" s="25"/>
      <c r="M271" s="25"/>
      <c r="N271" s="25"/>
      <c r="O271" s="25"/>
      <c r="P271" s="25"/>
      <c r="Q271" s="25"/>
      <c r="AC271" s="25"/>
      <c r="AD271" s="25"/>
      <c r="AE271" s="25"/>
      <c r="AI271" s="25"/>
      <c r="AJ271" s="25"/>
    </row>
    <row r="272" spans="2:50" x14ac:dyDescent="0.2">
      <c r="B272" s="26"/>
      <c r="C272" s="26"/>
      <c r="D272" s="26"/>
      <c r="E272" s="32"/>
      <c r="F272" s="26"/>
      <c r="G272" s="26"/>
      <c r="H272" s="26"/>
      <c r="I272" s="26"/>
      <c r="J272" s="26"/>
      <c r="K272" s="25"/>
      <c r="L272" s="25"/>
      <c r="M272" s="25"/>
      <c r="N272" s="25"/>
      <c r="O272" s="25"/>
      <c r="P272" s="25"/>
      <c r="Q272" s="25"/>
      <c r="AC272" s="25"/>
      <c r="AD272" s="25"/>
      <c r="AE272" s="25"/>
      <c r="AI272" s="25"/>
      <c r="AJ272" s="25"/>
    </row>
    <row r="273" spans="2:36" x14ac:dyDescent="0.2">
      <c r="B273" s="26"/>
      <c r="C273" s="26"/>
      <c r="D273" s="26"/>
      <c r="E273" s="32"/>
      <c r="F273" s="26"/>
      <c r="G273" s="26"/>
      <c r="H273" s="26"/>
      <c r="I273" s="26"/>
      <c r="J273" s="26"/>
      <c r="K273" s="25"/>
      <c r="L273" s="25"/>
      <c r="M273" s="25"/>
      <c r="N273" s="25"/>
      <c r="O273" s="25"/>
      <c r="P273" s="25"/>
      <c r="Q273" s="25"/>
      <c r="AC273" s="25"/>
      <c r="AD273" s="25"/>
      <c r="AE273" s="25"/>
      <c r="AI273" s="25"/>
      <c r="AJ273" s="25"/>
    </row>
    <row r="274" spans="2:36" x14ac:dyDescent="0.2">
      <c r="B274" s="26"/>
      <c r="C274" s="26"/>
      <c r="D274" s="26"/>
      <c r="E274" s="32"/>
      <c r="F274" s="26"/>
      <c r="G274" s="26"/>
      <c r="H274" s="26"/>
      <c r="I274" s="26"/>
      <c r="J274" s="26"/>
      <c r="K274" s="25"/>
      <c r="L274" s="25"/>
      <c r="M274" s="25"/>
      <c r="N274" s="25"/>
      <c r="O274" s="25"/>
      <c r="P274" s="25"/>
      <c r="Q274" s="25"/>
      <c r="AC274" s="25"/>
      <c r="AD274" s="25"/>
      <c r="AE274" s="25"/>
      <c r="AI274" s="25"/>
      <c r="AJ274" s="25"/>
    </row>
    <row r="275" spans="2:36" x14ac:dyDescent="0.2">
      <c r="B275" s="26"/>
      <c r="C275" s="26"/>
      <c r="D275" s="26"/>
      <c r="E275" s="32"/>
      <c r="F275" s="26"/>
      <c r="G275" s="26"/>
      <c r="H275" s="26"/>
      <c r="I275" s="26"/>
      <c r="J275" s="26"/>
      <c r="K275" s="25"/>
      <c r="L275" s="25"/>
      <c r="M275" s="25"/>
      <c r="N275" s="25"/>
      <c r="O275" s="25"/>
      <c r="P275" s="25"/>
      <c r="Q275" s="25"/>
      <c r="AC275" s="25"/>
      <c r="AD275" s="25"/>
      <c r="AE275" s="25"/>
      <c r="AI275" s="25"/>
      <c r="AJ275" s="25"/>
    </row>
    <row r="276" spans="2:36" x14ac:dyDescent="0.2">
      <c r="B276" s="26"/>
      <c r="C276" s="26"/>
      <c r="D276" s="26"/>
      <c r="E276" s="32"/>
      <c r="F276" s="26"/>
      <c r="G276" s="26"/>
      <c r="H276" s="26"/>
      <c r="I276" s="26"/>
      <c r="J276" s="26"/>
      <c r="K276" s="25"/>
      <c r="L276" s="25"/>
      <c r="M276" s="25"/>
      <c r="N276" s="25"/>
      <c r="O276" s="25"/>
      <c r="P276" s="25"/>
      <c r="Q276" s="25"/>
      <c r="AC276" s="25"/>
      <c r="AD276" s="25"/>
      <c r="AE276" s="25"/>
      <c r="AI276" s="25"/>
      <c r="AJ276" s="25"/>
    </row>
    <row r="277" spans="2:36" x14ac:dyDescent="0.2">
      <c r="B277" s="26"/>
      <c r="C277" s="26"/>
      <c r="D277" s="26"/>
      <c r="E277" s="32"/>
      <c r="F277" s="26"/>
      <c r="G277" s="26"/>
      <c r="H277" s="26"/>
      <c r="I277" s="26"/>
      <c r="J277" s="26"/>
      <c r="K277" s="25"/>
      <c r="L277" s="25"/>
      <c r="M277" s="25"/>
      <c r="N277" s="25"/>
      <c r="O277" s="25"/>
      <c r="P277" s="25"/>
      <c r="Q277" s="25"/>
      <c r="AC277" s="25"/>
      <c r="AD277" s="25"/>
      <c r="AE277" s="25"/>
      <c r="AI277" s="25"/>
      <c r="AJ277" s="25"/>
    </row>
    <row r="278" spans="2:36" x14ac:dyDescent="0.2">
      <c r="B278" s="26"/>
      <c r="C278" s="26"/>
      <c r="D278" s="26"/>
      <c r="E278" s="32"/>
      <c r="F278" s="26"/>
      <c r="G278" s="26"/>
      <c r="H278" s="26"/>
      <c r="I278" s="26"/>
      <c r="J278" s="26"/>
      <c r="K278" s="25"/>
      <c r="L278" s="25"/>
      <c r="M278" s="25"/>
      <c r="N278" s="25"/>
      <c r="O278" s="25"/>
      <c r="P278" s="25"/>
      <c r="Q278" s="25"/>
      <c r="AC278" s="25"/>
      <c r="AD278" s="25"/>
      <c r="AE278" s="25"/>
      <c r="AI278" s="25"/>
      <c r="AJ278" s="25"/>
    </row>
    <row r="279" spans="2:36" x14ac:dyDescent="0.2">
      <c r="B279" s="26"/>
      <c r="C279" s="26"/>
      <c r="D279" s="26"/>
      <c r="E279" s="32"/>
      <c r="F279" s="26"/>
      <c r="G279" s="26"/>
      <c r="H279" s="26"/>
      <c r="I279" s="26"/>
      <c r="J279" s="26"/>
      <c r="K279" s="25"/>
      <c r="L279" s="25"/>
      <c r="M279" s="25"/>
      <c r="N279" s="25"/>
      <c r="O279" s="25"/>
      <c r="P279" s="25"/>
      <c r="Q279" s="25"/>
      <c r="AC279" s="25"/>
      <c r="AD279" s="25"/>
      <c r="AE279" s="25"/>
      <c r="AI279" s="25"/>
      <c r="AJ279" s="25"/>
    </row>
    <row r="280" spans="2:36" x14ac:dyDescent="0.2">
      <c r="B280" s="26"/>
      <c r="C280" s="26"/>
      <c r="D280" s="26"/>
      <c r="E280" s="32"/>
      <c r="F280" s="26"/>
      <c r="G280" s="26"/>
      <c r="H280" s="26"/>
      <c r="I280" s="26"/>
      <c r="J280" s="26"/>
      <c r="K280" s="25"/>
      <c r="L280" s="25"/>
      <c r="M280" s="25"/>
      <c r="N280" s="25"/>
      <c r="O280" s="25"/>
      <c r="P280" s="25"/>
      <c r="Q280" s="25"/>
      <c r="AC280" s="25"/>
      <c r="AD280" s="25"/>
      <c r="AE280" s="25"/>
      <c r="AI280" s="25"/>
      <c r="AJ280" s="25"/>
    </row>
    <row r="281" spans="2:36" x14ac:dyDescent="0.2">
      <c r="B281" s="26"/>
      <c r="C281" s="26"/>
      <c r="D281" s="26"/>
      <c r="E281" s="32"/>
      <c r="F281" s="26"/>
      <c r="G281" s="26"/>
      <c r="H281" s="26"/>
      <c r="I281" s="26"/>
      <c r="J281" s="26"/>
      <c r="K281" s="25"/>
      <c r="L281" s="25"/>
      <c r="M281" s="25"/>
      <c r="N281" s="25"/>
      <c r="O281" s="25"/>
      <c r="P281" s="25"/>
      <c r="Q281" s="25"/>
      <c r="AC281" s="25"/>
      <c r="AD281" s="25"/>
      <c r="AE281" s="25"/>
      <c r="AI281" s="25"/>
      <c r="AJ281" s="25"/>
    </row>
    <row r="282" spans="2:36" x14ac:dyDescent="0.2">
      <c r="B282" s="26"/>
      <c r="C282" s="26"/>
      <c r="D282" s="26"/>
      <c r="E282" s="32"/>
      <c r="F282" s="26"/>
      <c r="G282" s="26"/>
      <c r="H282" s="26"/>
      <c r="I282" s="26"/>
      <c r="J282" s="26"/>
      <c r="K282" s="25"/>
      <c r="L282" s="25"/>
      <c r="M282" s="25"/>
      <c r="N282" s="25"/>
      <c r="O282" s="25"/>
      <c r="P282" s="25"/>
      <c r="Q282" s="25"/>
      <c r="AC282" s="25"/>
      <c r="AD282" s="25"/>
      <c r="AE282" s="25"/>
      <c r="AI282" s="25"/>
      <c r="AJ282" s="25"/>
    </row>
    <row r="283" spans="2:36" x14ac:dyDescent="0.2">
      <c r="B283" s="26"/>
      <c r="C283" s="26"/>
      <c r="D283" s="26"/>
      <c r="E283" s="32"/>
      <c r="F283" s="26"/>
      <c r="G283" s="26"/>
      <c r="H283" s="26"/>
      <c r="I283" s="26"/>
      <c r="J283" s="26"/>
      <c r="K283" s="25"/>
      <c r="L283" s="25"/>
      <c r="M283" s="25"/>
      <c r="N283" s="25"/>
      <c r="O283" s="25"/>
      <c r="P283" s="25"/>
      <c r="Q283" s="25"/>
      <c r="AC283" s="25"/>
      <c r="AD283" s="25"/>
      <c r="AE283" s="25"/>
      <c r="AI283" s="25"/>
      <c r="AJ283" s="25"/>
    </row>
    <row r="284" spans="2:36" x14ac:dyDescent="0.2">
      <c r="B284" s="26"/>
      <c r="C284" s="26"/>
      <c r="D284" s="26"/>
      <c r="E284" s="32"/>
      <c r="F284" s="26"/>
      <c r="G284" s="26"/>
      <c r="H284" s="26"/>
      <c r="I284" s="26"/>
      <c r="J284" s="26"/>
      <c r="K284" s="25"/>
      <c r="L284" s="25"/>
      <c r="M284" s="25"/>
      <c r="N284" s="25"/>
      <c r="O284" s="25"/>
      <c r="P284" s="25"/>
      <c r="Q284" s="25"/>
      <c r="AC284" s="25"/>
      <c r="AD284" s="25"/>
      <c r="AE284" s="25"/>
      <c r="AI284" s="25"/>
      <c r="AJ284" s="25"/>
    </row>
    <row r="285" spans="2:36" x14ac:dyDescent="0.2">
      <c r="B285" s="26"/>
      <c r="C285" s="26"/>
      <c r="D285" s="26"/>
      <c r="E285" s="32"/>
      <c r="F285" s="26"/>
      <c r="G285" s="26"/>
      <c r="H285" s="26"/>
      <c r="I285" s="26"/>
      <c r="J285" s="26"/>
      <c r="K285" s="25"/>
      <c r="L285" s="25"/>
      <c r="M285" s="25"/>
      <c r="N285" s="25"/>
      <c r="O285" s="25"/>
      <c r="P285" s="25"/>
      <c r="Q285" s="25"/>
      <c r="AC285" s="25"/>
      <c r="AD285" s="25"/>
      <c r="AE285" s="25"/>
      <c r="AI285" s="25"/>
      <c r="AJ285" s="25"/>
    </row>
    <row r="286" spans="2:36" x14ac:dyDescent="0.2">
      <c r="B286" s="26"/>
      <c r="C286" s="26"/>
      <c r="D286" s="26"/>
      <c r="E286" s="32"/>
      <c r="F286" s="26"/>
      <c r="G286" s="26"/>
      <c r="H286" s="26"/>
      <c r="I286" s="26"/>
      <c r="J286" s="26"/>
      <c r="K286" s="25"/>
      <c r="L286" s="25"/>
      <c r="M286" s="25"/>
      <c r="N286" s="25"/>
      <c r="O286" s="25"/>
      <c r="P286" s="25"/>
      <c r="Q286" s="25"/>
      <c r="AC286" s="25"/>
      <c r="AD286" s="25"/>
      <c r="AE286" s="25"/>
      <c r="AI286" s="25"/>
      <c r="AJ286" s="25"/>
    </row>
    <row r="287" spans="2:36" x14ac:dyDescent="0.2">
      <c r="B287" s="26"/>
      <c r="C287" s="26"/>
      <c r="D287" s="26"/>
      <c r="E287" s="32"/>
      <c r="F287" s="26"/>
      <c r="G287" s="26"/>
      <c r="H287" s="26"/>
      <c r="I287" s="26"/>
      <c r="J287" s="26"/>
      <c r="K287" s="25"/>
      <c r="L287" s="25"/>
      <c r="M287" s="25"/>
      <c r="N287" s="25"/>
      <c r="O287" s="25"/>
      <c r="P287" s="25"/>
      <c r="Q287" s="25"/>
      <c r="AC287" s="25"/>
      <c r="AD287" s="25"/>
      <c r="AE287" s="25"/>
      <c r="AI287" s="25"/>
      <c r="AJ287" s="25"/>
    </row>
    <row r="288" spans="2:36" x14ac:dyDescent="0.2">
      <c r="B288" s="26"/>
      <c r="C288" s="26"/>
      <c r="D288" s="26"/>
      <c r="E288" s="32"/>
      <c r="F288" s="26"/>
      <c r="G288" s="26"/>
      <c r="H288" s="26"/>
      <c r="I288" s="26"/>
      <c r="J288" s="26"/>
      <c r="K288" s="25"/>
      <c r="L288" s="25"/>
      <c r="M288" s="25"/>
      <c r="N288" s="25"/>
      <c r="O288" s="25"/>
      <c r="P288" s="25"/>
      <c r="Q288" s="25"/>
      <c r="AC288" s="25"/>
      <c r="AD288" s="25"/>
      <c r="AE288" s="25"/>
      <c r="AI288" s="25"/>
      <c r="AJ288" s="25"/>
    </row>
    <row r="289" spans="2:36" x14ac:dyDescent="0.2">
      <c r="B289" s="26"/>
      <c r="C289" s="26"/>
      <c r="D289" s="26"/>
      <c r="E289" s="32"/>
      <c r="F289" s="26"/>
      <c r="G289" s="26"/>
      <c r="H289" s="26"/>
      <c r="I289" s="26"/>
      <c r="J289" s="26"/>
      <c r="K289" s="25"/>
      <c r="L289" s="25"/>
      <c r="M289" s="25"/>
      <c r="N289" s="25"/>
      <c r="O289" s="25"/>
      <c r="P289" s="25"/>
      <c r="Q289" s="25"/>
      <c r="AC289" s="25"/>
      <c r="AD289" s="25"/>
      <c r="AE289" s="25"/>
      <c r="AI289" s="25"/>
      <c r="AJ289" s="25"/>
    </row>
    <row r="290" spans="2:36" x14ac:dyDescent="0.2">
      <c r="B290" s="26"/>
      <c r="C290" s="26"/>
      <c r="D290" s="26"/>
      <c r="E290" s="32"/>
      <c r="F290" s="26"/>
      <c r="G290" s="26"/>
      <c r="H290" s="26"/>
      <c r="I290" s="26"/>
      <c r="J290" s="26"/>
      <c r="K290" s="25"/>
      <c r="L290" s="25"/>
      <c r="M290" s="25"/>
      <c r="N290" s="25"/>
      <c r="O290" s="25"/>
      <c r="P290" s="25"/>
      <c r="Q290" s="25"/>
      <c r="AC290" s="25"/>
      <c r="AD290" s="25"/>
      <c r="AE290" s="25"/>
      <c r="AI290" s="25"/>
      <c r="AJ290" s="25"/>
    </row>
    <row r="291" spans="2:36" x14ac:dyDescent="0.2">
      <c r="B291" s="26"/>
      <c r="C291" s="26"/>
      <c r="D291" s="26"/>
      <c r="E291" s="32"/>
      <c r="F291" s="26"/>
      <c r="G291" s="26"/>
      <c r="H291" s="26"/>
      <c r="I291" s="26"/>
      <c r="J291" s="26"/>
      <c r="K291" s="25"/>
      <c r="L291" s="25"/>
      <c r="M291" s="25"/>
      <c r="N291" s="25"/>
      <c r="O291" s="25"/>
      <c r="P291" s="25"/>
      <c r="Q291" s="25"/>
      <c r="AC291" s="25"/>
      <c r="AD291" s="25"/>
      <c r="AE291" s="25"/>
      <c r="AI291" s="25"/>
      <c r="AJ291" s="25"/>
    </row>
    <row r="292" spans="2:36" x14ac:dyDescent="0.2">
      <c r="B292" s="26"/>
      <c r="C292" s="26"/>
      <c r="D292" s="26"/>
      <c r="E292" s="32"/>
      <c r="F292" s="26"/>
      <c r="G292" s="26"/>
      <c r="H292" s="26"/>
      <c r="I292" s="26"/>
      <c r="J292" s="26"/>
      <c r="K292" s="25"/>
      <c r="L292" s="25"/>
      <c r="M292" s="25"/>
      <c r="N292" s="25"/>
      <c r="O292" s="25"/>
      <c r="P292" s="25"/>
      <c r="Q292" s="25"/>
      <c r="AC292" s="25"/>
      <c r="AD292" s="25"/>
      <c r="AE292" s="25"/>
      <c r="AI292" s="25"/>
      <c r="AJ292" s="25"/>
    </row>
    <row r="293" spans="2:36" x14ac:dyDescent="0.2">
      <c r="B293" s="26"/>
      <c r="C293" s="26"/>
      <c r="D293" s="26"/>
      <c r="E293" s="32"/>
      <c r="F293" s="26"/>
      <c r="G293" s="26"/>
      <c r="H293" s="26"/>
      <c r="I293" s="26"/>
      <c r="J293" s="26"/>
      <c r="K293" s="25"/>
      <c r="L293" s="25"/>
      <c r="M293" s="25"/>
      <c r="N293" s="25"/>
      <c r="O293" s="25"/>
      <c r="P293" s="25"/>
      <c r="Q293" s="25"/>
      <c r="AC293" s="25"/>
      <c r="AE293" s="25"/>
      <c r="AI293" s="25"/>
      <c r="AJ293" s="25"/>
    </row>
    <row r="294" spans="2:36" x14ac:dyDescent="0.2">
      <c r="B294" s="26"/>
      <c r="C294" s="26"/>
      <c r="D294" s="26"/>
      <c r="E294" s="32"/>
      <c r="F294" s="26"/>
      <c r="G294" s="26"/>
      <c r="H294" s="26"/>
      <c r="I294" s="26"/>
      <c r="J294" s="26"/>
      <c r="K294" s="25"/>
      <c r="L294" s="25"/>
      <c r="M294" s="25"/>
      <c r="N294" s="25"/>
      <c r="O294" s="25"/>
      <c r="P294" s="25"/>
      <c r="Q294" s="25"/>
      <c r="AC294" s="25"/>
      <c r="AE294" s="25"/>
      <c r="AI294" s="25"/>
      <c r="AJ294" s="25"/>
    </row>
    <row r="295" spans="2:36" x14ac:dyDescent="0.2">
      <c r="B295" s="26"/>
      <c r="C295" s="26"/>
      <c r="D295" s="26"/>
      <c r="E295" s="32"/>
      <c r="F295" s="26"/>
      <c r="G295" s="26"/>
      <c r="Q295" s="25"/>
      <c r="AC295" s="25"/>
      <c r="AI295" s="25"/>
      <c r="AJ295" s="25"/>
    </row>
    <row r="296" spans="2:36" x14ac:dyDescent="0.2">
      <c r="B296" s="26"/>
      <c r="C296" s="26"/>
      <c r="D296" s="26"/>
      <c r="E296" s="32"/>
      <c r="F296" s="26"/>
      <c r="G296" s="26"/>
      <c r="Q296" s="25"/>
      <c r="AC296" s="25"/>
      <c r="AI296" s="25"/>
      <c r="AJ296" s="25"/>
    </row>
    <row r="297" spans="2:36" x14ac:dyDescent="0.2">
      <c r="B297" s="26"/>
      <c r="C297" s="26"/>
      <c r="D297" s="26"/>
      <c r="E297" s="32"/>
      <c r="F297" s="26"/>
      <c r="G297" s="26"/>
      <c r="Q297" s="25"/>
      <c r="AC297" s="25"/>
      <c r="AI297" s="25"/>
      <c r="AJ297" s="25"/>
    </row>
    <row r="298" spans="2:36" x14ac:dyDescent="0.2">
      <c r="B298" s="26"/>
      <c r="C298" s="26"/>
      <c r="D298" s="26"/>
      <c r="E298" s="32"/>
      <c r="F298" s="26"/>
      <c r="G298" s="26"/>
      <c r="Q298" s="25"/>
      <c r="AC298" s="25"/>
      <c r="AI298" s="25"/>
      <c r="AJ298" s="25"/>
    </row>
    <row r="299" spans="2:36" x14ac:dyDescent="0.2">
      <c r="B299" s="26"/>
      <c r="C299" s="26"/>
      <c r="D299" s="26"/>
      <c r="E299" s="32"/>
      <c r="F299" s="26"/>
      <c r="G299" s="26"/>
    </row>
    <row r="300" spans="2:36" x14ac:dyDescent="0.2">
      <c r="B300" s="26"/>
      <c r="C300" s="26"/>
      <c r="D300" s="26"/>
      <c r="E300" s="32"/>
      <c r="F300" s="26"/>
    </row>
    <row r="301" spans="2:36" x14ac:dyDescent="0.2">
      <c r="B301" s="26"/>
      <c r="C301" s="26"/>
      <c r="D301" s="26"/>
      <c r="E301" s="32"/>
      <c r="F301" s="26"/>
    </row>
    <row r="302" spans="2:36" x14ac:dyDescent="0.2">
      <c r="B302" s="26"/>
      <c r="C302" s="26"/>
      <c r="D302" s="26"/>
      <c r="E302" s="32"/>
      <c r="F302" s="26"/>
    </row>
    <row r="303" spans="2:36" x14ac:dyDescent="0.2">
      <c r="B303" s="26"/>
      <c r="C303" s="26"/>
      <c r="D303" s="26"/>
      <c r="E303" s="32"/>
      <c r="F303" s="26"/>
    </row>
    <row r="304" spans="2:36" x14ac:dyDescent="0.2">
      <c r="B304" s="26"/>
      <c r="C304" s="26"/>
      <c r="D304" s="26"/>
      <c r="E304" s="32"/>
      <c r="F304" s="26"/>
    </row>
    <row r="305" spans="2:6" x14ac:dyDescent="0.2">
      <c r="B305" s="26"/>
      <c r="C305" s="26"/>
      <c r="D305" s="26"/>
      <c r="E305" s="32"/>
      <c r="F305" s="26"/>
    </row>
    <row r="306" spans="2:6" x14ac:dyDescent="0.2">
      <c r="B306" s="26"/>
      <c r="C306" s="26"/>
      <c r="D306" s="26"/>
      <c r="E306" s="32"/>
      <c r="F306" s="26"/>
    </row>
    <row r="307" spans="2:6" x14ac:dyDescent="0.2">
      <c r="B307" s="26"/>
      <c r="C307" s="26"/>
      <c r="D307" s="26"/>
      <c r="E307" s="32"/>
      <c r="F307" s="26"/>
    </row>
    <row r="308" spans="2:6" x14ac:dyDescent="0.2">
      <c r="B308" s="26"/>
      <c r="C308" s="26"/>
      <c r="D308" s="26"/>
      <c r="E308" s="32"/>
      <c r="F308" s="26"/>
    </row>
    <row r="309" spans="2:6" x14ac:dyDescent="0.2">
      <c r="B309" s="26"/>
      <c r="C309" s="26"/>
      <c r="D309" s="26"/>
      <c r="E309" s="32"/>
      <c r="F309" s="26"/>
    </row>
    <row r="310" spans="2:6" x14ac:dyDescent="0.2">
      <c r="B310" s="26"/>
      <c r="C310" s="26"/>
      <c r="D310" s="26"/>
      <c r="E310" s="32"/>
      <c r="F310" s="26"/>
    </row>
    <row r="311" spans="2:6" x14ac:dyDescent="0.2">
      <c r="B311" s="26"/>
      <c r="C311" s="26"/>
      <c r="D311" s="26"/>
      <c r="E311" s="32"/>
      <c r="F311" s="26"/>
    </row>
    <row r="312" spans="2:6" x14ac:dyDescent="0.2">
      <c r="B312" s="26"/>
      <c r="C312" s="26"/>
      <c r="D312" s="26"/>
      <c r="E312" s="32"/>
      <c r="F312" s="26"/>
    </row>
  </sheetData>
  <sheetProtection sheet="1" objects="1" scenarios="1"/>
  <mergeCells count="147">
    <mergeCell ref="AK244:AK264"/>
    <mergeCell ref="AO244:AO251"/>
    <mergeCell ref="AO252:AO256"/>
    <mergeCell ref="AO257:AO258"/>
    <mergeCell ref="AO259:AO264"/>
    <mergeCell ref="AO196:AO201"/>
    <mergeCell ref="AO202:AO209"/>
    <mergeCell ref="AO210:AO214"/>
    <mergeCell ref="AO215:AO216"/>
    <mergeCell ref="T133:T143"/>
    <mergeCell ref="Z133:Z143"/>
    <mergeCell ref="AA133:AA143"/>
    <mergeCell ref="AO173:AO174"/>
    <mergeCell ref="AO217:AO222"/>
    <mergeCell ref="AK181:AK201"/>
    <mergeCell ref="AK202:AK222"/>
    <mergeCell ref="AK223:AK243"/>
    <mergeCell ref="AO223:AO230"/>
    <mergeCell ref="AO231:AO235"/>
    <mergeCell ref="AO236:AO237"/>
    <mergeCell ref="AO238:AO243"/>
    <mergeCell ref="AO194:AO195"/>
    <mergeCell ref="AO139:AO146"/>
    <mergeCell ref="AO147:AO151"/>
    <mergeCell ref="AO152:AO153"/>
    <mergeCell ref="AO154:AO159"/>
    <mergeCell ref="AO160:AO167"/>
    <mergeCell ref="AO168:AO172"/>
    <mergeCell ref="AO181:AO188"/>
    <mergeCell ref="AO189:AO193"/>
    <mergeCell ref="AK139:AK159"/>
    <mergeCell ref="AK160:AK180"/>
    <mergeCell ref="AO175:AO180"/>
    <mergeCell ref="AO68:AO69"/>
    <mergeCell ref="AO70:AO75"/>
    <mergeCell ref="AO76:AO83"/>
    <mergeCell ref="AO84:AO88"/>
    <mergeCell ref="AO89:AO90"/>
    <mergeCell ref="AO91:AO96"/>
    <mergeCell ref="AO131:AO132"/>
    <mergeCell ref="AO133:AO138"/>
    <mergeCell ref="AK118:AK138"/>
    <mergeCell ref="AO97:AO104"/>
    <mergeCell ref="AO105:AO109"/>
    <mergeCell ref="AO110:AO111"/>
    <mergeCell ref="AO112:AO117"/>
    <mergeCell ref="AO118:AO125"/>
    <mergeCell ref="AO126:AO130"/>
    <mergeCell ref="AA45:AA55"/>
    <mergeCell ref="B42:F42"/>
    <mergeCell ref="B43:F43"/>
    <mergeCell ref="B44:F44"/>
    <mergeCell ref="B41:F41"/>
    <mergeCell ref="Z45:Z55"/>
    <mergeCell ref="AO34:AO41"/>
    <mergeCell ref="AO42:AO46"/>
    <mergeCell ref="AO47:AO48"/>
    <mergeCell ref="AO49:AO54"/>
    <mergeCell ref="AO55:AO62"/>
    <mergeCell ref="T45:T55"/>
    <mergeCell ref="T56:T66"/>
    <mergeCell ref="AO63:AO67"/>
    <mergeCell ref="H38:I38"/>
    <mergeCell ref="AQ10:AR10"/>
    <mergeCell ref="Z100:Z110"/>
    <mergeCell ref="AA100:AA110"/>
    <mergeCell ref="B51:E51"/>
    <mergeCell ref="B52:E52"/>
    <mergeCell ref="AK34:AK54"/>
    <mergeCell ref="AK55:AK75"/>
    <mergeCell ref="AK76:AK96"/>
    <mergeCell ref="T34:T44"/>
    <mergeCell ref="T67:T77"/>
    <mergeCell ref="T78:T88"/>
    <mergeCell ref="B46:F46"/>
    <mergeCell ref="B48:F48"/>
    <mergeCell ref="B49:F49"/>
    <mergeCell ref="B47:F47"/>
    <mergeCell ref="AK97:AK117"/>
    <mergeCell ref="AK13:AK33"/>
    <mergeCell ref="AO13:AO20"/>
    <mergeCell ref="AO21:AO25"/>
    <mergeCell ref="AO26:AO27"/>
    <mergeCell ref="AO28:AO33"/>
    <mergeCell ref="B38:F38"/>
    <mergeCell ref="B40:F40"/>
    <mergeCell ref="B13:F13"/>
    <mergeCell ref="AF6:AH6"/>
    <mergeCell ref="T122:T132"/>
    <mergeCell ref="Z122:Z132"/>
    <mergeCell ref="AA122:AA132"/>
    <mergeCell ref="AS10:AV10"/>
    <mergeCell ref="AQ11:AR11"/>
    <mergeCell ref="Z23:Z33"/>
    <mergeCell ref="AA23:AA33"/>
    <mergeCell ref="T89:T99"/>
    <mergeCell ref="T100:T110"/>
    <mergeCell ref="AD6:AD9"/>
    <mergeCell ref="T111:T121"/>
    <mergeCell ref="Z56:Z66"/>
    <mergeCell ref="AA56:AA66"/>
    <mergeCell ref="Z67:Z77"/>
    <mergeCell ref="AA67:AA77"/>
    <mergeCell ref="Z78:Z88"/>
    <mergeCell ref="AA78:AA88"/>
    <mergeCell ref="Z89:Z99"/>
    <mergeCell ref="AA89:AA99"/>
    <mergeCell ref="Z111:Z121"/>
    <mergeCell ref="AA111:AA121"/>
    <mergeCell ref="Z34:Z44"/>
    <mergeCell ref="AA34:AA44"/>
    <mergeCell ref="AB10:AB11"/>
    <mergeCell ref="B16:F16"/>
    <mergeCell ref="Z10:AA10"/>
    <mergeCell ref="H32:N32"/>
    <mergeCell ref="H33:N33"/>
    <mergeCell ref="B7:F7"/>
    <mergeCell ref="I7:I8"/>
    <mergeCell ref="J7:J8"/>
    <mergeCell ref="B15:F15"/>
    <mergeCell ref="H31:O31"/>
    <mergeCell ref="T23:T33"/>
    <mergeCell ref="B14:F14"/>
    <mergeCell ref="R9:AB9"/>
    <mergeCell ref="V10:W10"/>
    <mergeCell ref="X10:Y10"/>
    <mergeCell ref="Z12:Z22"/>
    <mergeCell ref="AA12:AA22"/>
    <mergeCell ref="T12:T22"/>
    <mergeCell ref="B17:F17"/>
    <mergeCell ref="B23:F23"/>
    <mergeCell ref="H7:H8"/>
    <mergeCell ref="B19:F19"/>
    <mergeCell ref="H6:P6"/>
    <mergeCell ref="B20:F20"/>
    <mergeCell ref="B21:F21"/>
    <mergeCell ref="O7:O8"/>
    <mergeCell ref="P7:P8"/>
    <mergeCell ref="B18:F18"/>
    <mergeCell ref="B12:F12"/>
    <mergeCell ref="M7:M8"/>
    <mergeCell ref="K7:K8"/>
    <mergeCell ref="L7:L8"/>
    <mergeCell ref="B6:F6"/>
    <mergeCell ref="B8:F8"/>
    <mergeCell ref="B9:F9"/>
    <mergeCell ref="N7:N8"/>
  </mergeCells>
  <conditionalFormatting sqref="B3">
    <cfRule type="expression" dxfId="143" priority="5">
      <formula>AND(B3&lt;0.1*#REF!)</formula>
    </cfRule>
    <cfRule type="expression" dxfId="142" priority="6">
      <formula>AND(B3&gt;=0.1*#REF!)</formula>
    </cfRule>
    <cfRule type="expression" dxfId="141" priority="7">
      <formula>#REF!="NÃO"</formula>
    </cfRule>
    <cfRule type="expression" dxfId="140" priority="8">
      <formula>#REF!="SIM"</formula>
    </cfRule>
  </conditionalFormatting>
  <conditionalFormatting sqref="B3:D3">
    <cfRule type="expression" dxfId="139" priority="3">
      <formula>#REF!="NÃO"</formula>
    </cfRule>
    <cfRule type="expression" dxfId="138" priority="4">
      <formula>#REF!="SIM"</formula>
    </cfRule>
  </conditionalFormatting>
  <conditionalFormatting sqref="D3">
    <cfRule type="expression" dxfId="137" priority="1">
      <formula>AND(D3&lt;0.1*#REF!)</formula>
    </cfRule>
    <cfRule type="expression" dxfId="136" priority="2">
      <formula>AND(D3&gt;=0.1*#REF!)</formula>
    </cfRule>
  </conditionalFormatting>
  <dataValidations disablePrompts="1" count="1">
    <dataValidation allowBlank="1" showErrorMessage="1" sqref="B3:C3" xr:uid="{6E82723A-8222-4C49-AA13-5CC063A9F0A6}"/>
  </dataValidation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5F3A7-5629-40EF-AD49-9B109C626BE2}">
  <sheetPr codeName="Plan6">
    <tabColor theme="9"/>
  </sheetPr>
  <dimension ref="B2:Z147"/>
  <sheetViews>
    <sheetView showGridLines="0" zoomScale="80" zoomScaleNormal="80" workbookViewId="0">
      <pane ySplit="4" topLeftCell="A5" activePane="bottomLeft" state="frozen"/>
      <selection activeCell="H20" sqref="H20"/>
      <selection pane="bottomLeft" activeCell="B123" sqref="B123:G123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4" width="14.5703125" style="369" customWidth="1"/>
    <col min="15" max="16" width="3.5703125" style="369" customWidth="1"/>
    <col min="17" max="17" width="13.8554687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5.85546875" style="378" bestFit="1" customWidth="1"/>
    <col min="26" max="16384" width="9.140625" style="369"/>
  </cols>
  <sheetData>
    <row r="2" spans="2:26" ht="22.5" customHeight="1" x14ac:dyDescent="0.25">
      <c r="B2" s="974" t="s">
        <v>956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7"/>
      <c r="P2" s="974" t="str">
        <f>B2</f>
        <v>CUSTOS - ILUMINAÇÃO (ORIGEM DOS RECURSOS)</v>
      </c>
      <c r="Q2" s="975"/>
      <c r="R2" s="975"/>
      <c r="S2" s="975"/>
      <c r="T2" s="975"/>
      <c r="U2" s="975"/>
      <c r="V2" s="975"/>
      <c r="W2" s="975"/>
      <c r="X2" s="987"/>
      <c r="Y2" s="379"/>
      <c r="Z2" s="376"/>
    </row>
    <row r="3" spans="2:26" ht="15" customHeight="1" x14ac:dyDescent="0.25">
      <c r="B3" s="988" t="s">
        <v>798</v>
      </c>
      <c r="C3" s="989"/>
      <c r="D3" s="989"/>
      <c r="E3" s="989"/>
      <c r="F3" s="989"/>
      <c r="G3" s="989"/>
      <c r="H3" s="989"/>
      <c r="I3" s="989"/>
      <c r="J3" s="989"/>
      <c r="K3" s="990"/>
      <c r="L3" s="988" t="s">
        <v>213</v>
      </c>
      <c r="M3" s="989"/>
      <c r="N3" s="990"/>
      <c r="P3" s="988" t="s">
        <v>695</v>
      </c>
      <c r="Q3" s="989"/>
      <c r="R3" s="989"/>
      <c r="S3" s="989"/>
      <c r="T3" s="989"/>
      <c r="U3" s="989"/>
      <c r="V3" s="989"/>
      <c r="W3" s="989"/>
      <c r="X3" s="990"/>
    </row>
    <row r="4" spans="2:26" ht="15" customHeight="1" x14ac:dyDescent="0.25">
      <c r="B4" s="991"/>
      <c r="C4" s="992"/>
      <c r="D4" s="992"/>
      <c r="E4" s="992"/>
      <c r="F4" s="992"/>
      <c r="G4" s="992"/>
      <c r="H4" s="992"/>
      <c r="I4" s="992"/>
      <c r="J4" s="992"/>
      <c r="K4" s="993"/>
      <c r="L4" s="309" t="s">
        <v>795</v>
      </c>
      <c r="M4" s="309" t="s">
        <v>239</v>
      </c>
      <c r="N4" s="310" t="s">
        <v>240</v>
      </c>
      <c r="P4" s="991"/>
      <c r="Q4" s="992"/>
      <c r="R4" s="992"/>
      <c r="S4" s="992"/>
      <c r="T4" s="992"/>
      <c r="U4" s="992"/>
      <c r="V4" s="992"/>
      <c r="W4" s="992"/>
      <c r="X4" s="993"/>
    </row>
    <row r="5" spans="2:26" ht="15" customHeight="1" x14ac:dyDescent="0.25">
      <c r="B5" s="1048" t="s">
        <v>692</v>
      </c>
      <c r="C5" s="1049"/>
      <c r="D5" s="1049"/>
      <c r="E5" s="1049"/>
      <c r="F5" s="1049"/>
      <c r="G5" s="1049"/>
      <c r="H5" s="1049"/>
      <c r="I5" s="1049"/>
      <c r="J5" s="1049"/>
      <c r="K5" s="1049"/>
      <c r="L5" s="1049"/>
      <c r="M5" s="1049"/>
      <c r="N5" s="1055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50" t="s">
        <v>282</v>
      </c>
      <c r="C6" s="1051"/>
      <c r="D6" s="1051"/>
      <c r="E6" s="1051"/>
      <c r="F6" s="1051"/>
      <c r="G6" s="1051"/>
      <c r="H6" s="1051"/>
      <c r="I6" s="1051"/>
      <c r="J6" s="1051"/>
      <c r="K6" s="1051"/>
      <c r="L6" s="1051"/>
      <c r="M6" s="1051"/>
      <c r="N6" s="1052"/>
      <c r="P6" s="1050" t="s">
        <v>282</v>
      </c>
      <c r="Q6" s="1051"/>
      <c r="R6" s="1051"/>
      <c r="S6" s="1051"/>
      <c r="T6" s="1051"/>
      <c r="U6" s="1051"/>
      <c r="V6" s="1051"/>
      <c r="W6" s="1051"/>
      <c r="X6" s="1052"/>
    </row>
    <row r="7" spans="2:26" x14ac:dyDescent="0.25">
      <c r="B7" s="1061" t="s">
        <v>283</v>
      </c>
      <c r="C7" s="1061"/>
      <c r="D7" s="1061"/>
      <c r="E7" s="1062"/>
      <c r="F7" s="1062"/>
      <c r="G7" s="1062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61" t="str">
        <f>B7</f>
        <v>Materiais e equipamentos</v>
      </c>
      <c r="Q7" s="1061"/>
      <c r="R7" s="1061"/>
      <c r="S7" s="1062"/>
      <c r="T7" s="1062"/>
      <c r="U7" s="1062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65" t="str">
        <f>IF(ISBLANK('IlumCusto (ORÇ)'!C8)," ",'IlumCusto (ORÇ)'!C8)</f>
        <v xml:space="preserve"> </v>
      </c>
      <c r="D8" s="1066"/>
      <c r="E8" s="1066"/>
      <c r="F8" s="1066"/>
      <c r="G8" s="1066"/>
      <c r="H8" s="505">
        <f>'IlumCusto (ORÇ)'!H8</f>
        <v>0</v>
      </c>
      <c r="I8" s="506">
        <f>'IlumCusto (ORÇ)'!I8</f>
        <v>0</v>
      </c>
      <c r="J8" s="498">
        <f>'IlumCusto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3" t="str">
        <f>IF(OR(C8=0,C8=""),"",C8)</f>
        <v xml:space="preserve"> </v>
      </c>
      <c r="R8" s="1063"/>
      <c r="S8" s="1063"/>
      <c r="T8" s="1063"/>
      <c r="U8" s="1064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65" t="str">
        <f>IF(ISBLANK('IlumCusto (ORÇ)'!C9)," ",'IlumCusto (ORÇ)'!C9)</f>
        <v xml:space="preserve"> </v>
      </c>
      <c r="D9" s="1066"/>
      <c r="E9" s="1066"/>
      <c r="F9" s="1066"/>
      <c r="G9" s="1066"/>
      <c r="H9" s="505">
        <f>'IlumCusto (ORÇ)'!H9</f>
        <v>0</v>
      </c>
      <c r="I9" s="506">
        <f>'IlumCusto (ORÇ)'!I9</f>
        <v>0</v>
      </c>
      <c r="J9" s="498">
        <f>'IlumCusto (ORÇ)'!J9</f>
        <v>0</v>
      </c>
      <c r="K9" s="323">
        <f t="shared" ref="K9:K72" si="0">I9*J9</f>
        <v>0</v>
      </c>
      <c r="L9" s="323">
        <f t="shared" ref="L9:L72" si="1">K9-M9-N9</f>
        <v>0</v>
      </c>
      <c r="M9" s="322"/>
      <c r="N9" s="322"/>
      <c r="P9" s="165">
        <f t="shared" ref="P9:P106" si="2">B9</f>
        <v>2</v>
      </c>
      <c r="Q9" s="1063" t="str">
        <f t="shared" ref="Q9:Q72" si="3">IF(OR(C9=0,C9=""),"",C9)</f>
        <v xml:space="preserve"> </v>
      </c>
      <c r="R9" s="1063"/>
      <c r="S9" s="1063"/>
      <c r="T9" s="1063"/>
      <c r="U9" s="1064"/>
      <c r="V9" s="166">
        <f t="shared" ref="V9:V72" si="4">IF(H9="",0,H9)</f>
        <v>0</v>
      </c>
      <c r="W9" s="324">
        <f t="shared" ref="W9:W39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72" si="6">V9*X9</f>
        <v>0</v>
      </c>
    </row>
    <row r="10" spans="2:26" ht="15" customHeight="1" outlineLevel="1" x14ac:dyDescent="0.25">
      <c r="B10" s="165">
        <v>3</v>
      </c>
      <c r="C10" s="1065" t="str">
        <f>IF(ISBLANK('IlumCusto (ORÇ)'!C10)," ",'IlumCusto (ORÇ)'!C10)</f>
        <v xml:space="preserve"> </v>
      </c>
      <c r="D10" s="1066"/>
      <c r="E10" s="1066"/>
      <c r="F10" s="1066"/>
      <c r="G10" s="1066"/>
      <c r="H10" s="505">
        <f>'IlumCusto (ORÇ)'!H10</f>
        <v>0</v>
      </c>
      <c r="I10" s="506">
        <f>'IlumCusto (ORÇ)'!I10</f>
        <v>0</v>
      </c>
      <c r="J10" s="498">
        <f>'IlumCusto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3" t="str">
        <f t="shared" si="3"/>
        <v xml:space="preserve"> </v>
      </c>
      <c r="R10" s="1063"/>
      <c r="S10" s="1063"/>
      <c r="T10" s="1063"/>
      <c r="U10" s="1064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65" t="str">
        <f>IF(ISBLANK('IlumCusto (ORÇ)'!C11)," ",'IlumCusto (ORÇ)'!C11)</f>
        <v xml:space="preserve"> </v>
      </c>
      <c r="D11" s="1066"/>
      <c r="E11" s="1066"/>
      <c r="F11" s="1066"/>
      <c r="G11" s="1066"/>
      <c r="H11" s="505">
        <f>'IlumCusto (ORÇ)'!H11</f>
        <v>0</v>
      </c>
      <c r="I11" s="506">
        <f>'IlumCusto (ORÇ)'!I11</f>
        <v>0</v>
      </c>
      <c r="J11" s="498">
        <f>'IlumCusto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3" t="str">
        <f t="shared" si="3"/>
        <v xml:space="preserve"> </v>
      </c>
      <c r="R11" s="1063"/>
      <c r="S11" s="1063"/>
      <c r="T11" s="1063"/>
      <c r="U11" s="1064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65" t="str">
        <f>IF(ISBLANK('IlumCusto (ORÇ)'!C12)," ",'IlumCusto (ORÇ)'!C12)</f>
        <v xml:space="preserve"> </v>
      </c>
      <c r="D12" s="1066"/>
      <c r="E12" s="1066"/>
      <c r="F12" s="1066"/>
      <c r="G12" s="1066"/>
      <c r="H12" s="505">
        <f>'IlumCusto (ORÇ)'!H12</f>
        <v>0</v>
      </c>
      <c r="I12" s="506">
        <f>'IlumCusto (ORÇ)'!I12</f>
        <v>0</v>
      </c>
      <c r="J12" s="498">
        <f>'IlumCusto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3" t="str">
        <f t="shared" si="3"/>
        <v xml:space="preserve"> </v>
      </c>
      <c r="R12" s="1063"/>
      <c r="S12" s="1063"/>
      <c r="T12" s="1063"/>
      <c r="U12" s="1064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65" t="str">
        <f>IF(ISBLANK('IlumCusto (ORÇ)'!C13)," ",'IlumCusto (ORÇ)'!C13)</f>
        <v xml:space="preserve"> </v>
      </c>
      <c r="D13" s="1066"/>
      <c r="E13" s="1066"/>
      <c r="F13" s="1066"/>
      <c r="G13" s="1066"/>
      <c r="H13" s="505">
        <f>'IlumCusto (ORÇ)'!H13</f>
        <v>0</v>
      </c>
      <c r="I13" s="506">
        <f>'IlumCusto (ORÇ)'!I13</f>
        <v>0</v>
      </c>
      <c r="J13" s="498">
        <f>'IlumCusto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3" t="str">
        <f t="shared" si="3"/>
        <v xml:space="preserve"> </v>
      </c>
      <c r="R13" s="1063"/>
      <c r="S13" s="1063"/>
      <c r="T13" s="1063"/>
      <c r="U13" s="1064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65" t="str">
        <f>IF(ISBLANK('IlumCusto (ORÇ)'!C14)," ",'IlumCusto (ORÇ)'!C14)</f>
        <v xml:space="preserve"> </v>
      </c>
      <c r="D14" s="1066"/>
      <c r="E14" s="1066"/>
      <c r="F14" s="1066"/>
      <c r="G14" s="1066"/>
      <c r="H14" s="505">
        <f>'IlumCusto (ORÇ)'!H14</f>
        <v>0</v>
      </c>
      <c r="I14" s="506">
        <f>'IlumCusto (ORÇ)'!I14</f>
        <v>0</v>
      </c>
      <c r="J14" s="498">
        <f>'IlumCusto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3" t="str">
        <f t="shared" si="3"/>
        <v xml:space="preserve"> </v>
      </c>
      <c r="R14" s="1063"/>
      <c r="S14" s="1063"/>
      <c r="T14" s="1063"/>
      <c r="U14" s="1064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65" t="str">
        <f>IF(ISBLANK('IlumCusto (ORÇ)'!C15)," ",'IlumCusto (ORÇ)'!C15)</f>
        <v xml:space="preserve"> </v>
      </c>
      <c r="D15" s="1066"/>
      <c r="E15" s="1066"/>
      <c r="F15" s="1066"/>
      <c r="G15" s="1066"/>
      <c r="H15" s="505">
        <f>'IlumCusto (ORÇ)'!H15</f>
        <v>0</v>
      </c>
      <c r="I15" s="506">
        <f>'IlumCusto (ORÇ)'!I15</f>
        <v>0</v>
      </c>
      <c r="J15" s="498">
        <f>'IlumCusto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3" t="str">
        <f t="shared" si="3"/>
        <v xml:space="preserve"> </v>
      </c>
      <c r="R15" s="1063"/>
      <c r="S15" s="1063"/>
      <c r="T15" s="1063"/>
      <c r="U15" s="1064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65" t="str">
        <f>IF(ISBLANK('IlumCusto (ORÇ)'!C16)," ",'IlumCusto (ORÇ)'!C16)</f>
        <v xml:space="preserve"> </v>
      </c>
      <c r="D16" s="1066"/>
      <c r="E16" s="1066"/>
      <c r="F16" s="1066"/>
      <c r="G16" s="1066"/>
      <c r="H16" s="505">
        <f>'IlumCusto (ORÇ)'!H16</f>
        <v>0</v>
      </c>
      <c r="I16" s="506">
        <f>'IlumCusto (ORÇ)'!I16</f>
        <v>0</v>
      </c>
      <c r="J16" s="498">
        <f>'IlumCusto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3" t="str">
        <f t="shared" si="3"/>
        <v xml:space="preserve"> </v>
      </c>
      <c r="R16" s="1063"/>
      <c r="S16" s="1063"/>
      <c r="T16" s="1063"/>
      <c r="U16" s="1064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ht="15" customHeight="1" outlineLevel="1" x14ac:dyDescent="0.25">
      <c r="B17" s="167">
        <v>10</v>
      </c>
      <c r="C17" s="1065" t="str">
        <f>IF(ISBLANK('IlumCusto (ORÇ)'!C17)," ",'IlumCusto (ORÇ)'!C17)</f>
        <v xml:space="preserve"> </v>
      </c>
      <c r="D17" s="1066"/>
      <c r="E17" s="1066"/>
      <c r="F17" s="1066"/>
      <c r="G17" s="1066"/>
      <c r="H17" s="505">
        <f>'IlumCusto (ORÇ)'!H17</f>
        <v>0</v>
      </c>
      <c r="I17" s="506">
        <f>'IlumCusto (ORÇ)'!I17</f>
        <v>0</v>
      </c>
      <c r="J17" s="498">
        <f>'IlumCusto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3" t="str">
        <f t="shared" si="3"/>
        <v xml:space="preserve"> </v>
      </c>
      <c r="R17" s="1063"/>
      <c r="S17" s="1063"/>
      <c r="T17" s="1063"/>
      <c r="U17" s="1064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ht="15" customHeight="1" outlineLevel="1" x14ac:dyDescent="0.25">
      <c r="B18" s="165">
        <v>11</v>
      </c>
      <c r="C18" s="1065" t="str">
        <f>IF(ISBLANK('IlumCusto (ORÇ)'!C18)," ",'IlumCusto (ORÇ)'!C18)</f>
        <v xml:space="preserve"> </v>
      </c>
      <c r="D18" s="1066"/>
      <c r="E18" s="1066"/>
      <c r="F18" s="1066"/>
      <c r="G18" s="1066"/>
      <c r="H18" s="505">
        <f>'IlumCusto (ORÇ)'!H18</f>
        <v>0</v>
      </c>
      <c r="I18" s="506">
        <f>'IlumCusto (ORÇ)'!I18</f>
        <v>0</v>
      </c>
      <c r="J18" s="498">
        <f>'IlumCusto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3" t="str">
        <f t="shared" si="3"/>
        <v xml:space="preserve"> </v>
      </c>
      <c r="R18" s="1063"/>
      <c r="S18" s="1063"/>
      <c r="T18" s="1063"/>
      <c r="U18" s="1064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ht="15" customHeight="1" outlineLevel="1" x14ac:dyDescent="0.25">
      <c r="B19" s="167">
        <v>12</v>
      </c>
      <c r="C19" s="1065" t="str">
        <f>IF(ISBLANK('IlumCusto (ORÇ)'!C19)," ",'IlumCusto (ORÇ)'!C19)</f>
        <v xml:space="preserve"> </v>
      </c>
      <c r="D19" s="1066"/>
      <c r="E19" s="1066"/>
      <c r="F19" s="1066"/>
      <c r="G19" s="1066"/>
      <c r="H19" s="505">
        <f>'IlumCusto (ORÇ)'!H19</f>
        <v>0</v>
      </c>
      <c r="I19" s="506">
        <f>'IlumCusto (ORÇ)'!I19</f>
        <v>0</v>
      </c>
      <c r="J19" s="498">
        <f>'IlumCusto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3" t="str">
        <f t="shared" si="3"/>
        <v xml:space="preserve"> </v>
      </c>
      <c r="R19" s="1063"/>
      <c r="S19" s="1063"/>
      <c r="T19" s="1063"/>
      <c r="U19" s="1064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ht="15" customHeight="1" outlineLevel="1" x14ac:dyDescent="0.25">
      <c r="B20" s="165">
        <v>13</v>
      </c>
      <c r="C20" s="1065" t="str">
        <f>IF(ISBLANK('IlumCusto (ORÇ)'!C20)," ",'IlumCusto (ORÇ)'!C20)</f>
        <v xml:space="preserve"> </v>
      </c>
      <c r="D20" s="1066"/>
      <c r="E20" s="1066"/>
      <c r="F20" s="1066"/>
      <c r="G20" s="1066"/>
      <c r="H20" s="505">
        <f>'IlumCusto (ORÇ)'!H20</f>
        <v>0</v>
      </c>
      <c r="I20" s="506">
        <f>'IlumCusto (ORÇ)'!I20</f>
        <v>0</v>
      </c>
      <c r="J20" s="498">
        <f>'IlumCusto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3" t="str">
        <f t="shared" si="3"/>
        <v xml:space="preserve"> </v>
      </c>
      <c r="R20" s="1063"/>
      <c r="S20" s="1063"/>
      <c r="T20" s="1063"/>
      <c r="U20" s="1064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ht="15" customHeight="1" outlineLevel="1" x14ac:dyDescent="0.25">
      <c r="B21" s="167">
        <v>14</v>
      </c>
      <c r="C21" s="1065" t="str">
        <f>IF(ISBLANK('IlumCusto (ORÇ)'!C21)," ",'IlumCusto (ORÇ)'!C21)</f>
        <v xml:space="preserve"> </v>
      </c>
      <c r="D21" s="1066"/>
      <c r="E21" s="1066"/>
      <c r="F21" s="1066"/>
      <c r="G21" s="1066"/>
      <c r="H21" s="505">
        <f>'IlumCusto (ORÇ)'!H21</f>
        <v>0</v>
      </c>
      <c r="I21" s="506">
        <f>'IlumCusto (ORÇ)'!I21</f>
        <v>0</v>
      </c>
      <c r="J21" s="498">
        <f>'IlumCusto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3" t="str">
        <f t="shared" si="3"/>
        <v xml:space="preserve"> </v>
      </c>
      <c r="R21" s="1063"/>
      <c r="S21" s="1063"/>
      <c r="T21" s="1063"/>
      <c r="U21" s="1064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ht="15" customHeight="1" outlineLevel="1" x14ac:dyDescent="0.25">
      <c r="B22" s="165">
        <v>15</v>
      </c>
      <c r="C22" s="1065" t="str">
        <f>IF(ISBLANK('IlumCusto (ORÇ)'!C22)," ",'IlumCusto (ORÇ)'!C22)</f>
        <v xml:space="preserve"> </v>
      </c>
      <c r="D22" s="1066"/>
      <c r="E22" s="1066"/>
      <c r="F22" s="1066"/>
      <c r="G22" s="1066"/>
      <c r="H22" s="505">
        <f>'IlumCusto (ORÇ)'!H22</f>
        <v>0</v>
      </c>
      <c r="I22" s="506">
        <f>'IlumCusto (ORÇ)'!I22</f>
        <v>0</v>
      </c>
      <c r="J22" s="498">
        <f>'IlumCusto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3" t="str">
        <f t="shared" si="3"/>
        <v xml:space="preserve"> </v>
      </c>
      <c r="R22" s="1063"/>
      <c r="S22" s="1063"/>
      <c r="T22" s="1063"/>
      <c r="U22" s="1064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ht="15" customHeight="1" outlineLevel="1" x14ac:dyDescent="0.25">
      <c r="B23" s="167">
        <v>16</v>
      </c>
      <c r="C23" s="1065" t="str">
        <f>IF(ISBLANK('IlumCusto (ORÇ)'!C23)," ",'IlumCusto (ORÇ)'!C23)</f>
        <v xml:space="preserve"> </v>
      </c>
      <c r="D23" s="1066"/>
      <c r="E23" s="1066"/>
      <c r="F23" s="1066"/>
      <c r="G23" s="1066"/>
      <c r="H23" s="505">
        <f>'IlumCusto (ORÇ)'!H23</f>
        <v>0</v>
      </c>
      <c r="I23" s="506">
        <f>'IlumCusto (ORÇ)'!I23</f>
        <v>0</v>
      </c>
      <c r="J23" s="498">
        <f>'IlumCusto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3" t="str">
        <f t="shared" si="3"/>
        <v xml:space="preserve"> </v>
      </c>
      <c r="R23" s="1063"/>
      <c r="S23" s="1063"/>
      <c r="T23" s="1063"/>
      <c r="U23" s="1064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ht="15" customHeight="1" outlineLevel="1" x14ac:dyDescent="0.25">
      <c r="B24" s="165">
        <v>17</v>
      </c>
      <c r="C24" s="1065" t="str">
        <f>IF(ISBLANK('IlumCusto (ORÇ)'!C24)," ",'IlumCusto (ORÇ)'!C24)</f>
        <v xml:space="preserve"> </v>
      </c>
      <c r="D24" s="1066"/>
      <c r="E24" s="1066"/>
      <c r="F24" s="1066"/>
      <c r="G24" s="1066"/>
      <c r="H24" s="505">
        <f>'IlumCusto (ORÇ)'!H24</f>
        <v>0</v>
      </c>
      <c r="I24" s="506">
        <f>'IlumCusto (ORÇ)'!I24</f>
        <v>0</v>
      </c>
      <c r="J24" s="498">
        <f>'IlumCusto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3" t="str">
        <f t="shared" si="3"/>
        <v xml:space="preserve"> </v>
      </c>
      <c r="R24" s="1063"/>
      <c r="S24" s="1063"/>
      <c r="T24" s="1063"/>
      <c r="U24" s="1064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ht="15" customHeight="1" outlineLevel="1" x14ac:dyDescent="0.25">
      <c r="B25" s="167">
        <v>18</v>
      </c>
      <c r="C25" s="1065" t="str">
        <f>IF(ISBLANK('IlumCusto (ORÇ)'!C25)," ",'IlumCusto (ORÇ)'!C25)</f>
        <v xml:space="preserve"> </v>
      </c>
      <c r="D25" s="1066"/>
      <c r="E25" s="1066"/>
      <c r="F25" s="1066"/>
      <c r="G25" s="1066"/>
      <c r="H25" s="505">
        <f>'IlumCusto (ORÇ)'!H25</f>
        <v>0</v>
      </c>
      <c r="I25" s="506">
        <f>'IlumCusto (ORÇ)'!I25</f>
        <v>0</v>
      </c>
      <c r="J25" s="498">
        <f>'IlumCusto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3" t="str">
        <f t="shared" si="3"/>
        <v xml:space="preserve"> </v>
      </c>
      <c r="R25" s="1063"/>
      <c r="S25" s="1063"/>
      <c r="T25" s="1063"/>
      <c r="U25" s="1064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ht="15" customHeight="1" outlineLevel="1" x14ac:dyDescent="0.25">
      <c r="B26" s="165">
        <v>19</v>
      </c>
      <c r="C26" s="1065" t="str">
        <f>IF(ISBLANK('IlumCusto (ORÇ)'!C26)," ",'IlumCusto (ORÇ)'!C26)</f>
        <v xml:space="preserve"> </v>
      </c>
      <c r="D26" s="1066"/>
      <c r="E26" s="1066"/>
      <c r="F26" s="1066"/>
      <c r="G26" s="1066"/>
      <c r="H26" s="505">
        <f>'IlumCusto (ORÇ)'!H26</f>
        <v>0</v>
      </c>
      <c r="I26" s="506">
        <f>'IlumCusto (ORÇ)'!I26</f>
        <v>0</v>
      </c>
      <c r="J26" s="498">
        <f>'IlumCusto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3" t="str">
        <f t="shared" si="3"/>
        <v xml:space="preserve"> </v>
      </c>
      <c r="R26" s="1063"/>
      <c r="S26" s="1063"/>
      <c r="T26" s="1063"/>
      <c r="U26" s="1064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ht="15" customHeight="1" outlineLevel="1" x14ac:dyDescent="0.25">
      <c r="B27" s="167">
        <v>20</v>
      </c>
      <c r="C27" s="1065" t="str">
        <f>IF(ISBLANK('IlumCusto (ORÇ)'!C27)," ",'IlumCusto (ORÇ)'!C27)</f>
        <v xml:space="preserve"> </v>
      </c>
      <c r="D27" s="1066"/>
      <c r="E27" s="1066"/>
      <c r="F27" s="1066"/>
      <c r="G27" s="1066"/>
      <c r="H27" s="505">
        <f>'IlumCusto (ORÇ)'!H27</f>
        <v>0</v>
      </c>
      <c r="I27" s="506">
        <f>'IlumCusto (ORÇ)'!I27</f>
        <v>0</v>
      </c>
      <c r="J27" s="498">
        <f>'IlumCusto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3" t="str">
        <f t="shared" si="3"/>
        <v xml:space="preserve"> </v>
      </c>
      <c r="R27" s="1063"/>
      <c r="S27" s="1063"/>
      <c r="T27" s="1063"/>
      <c r="U27" s="1064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ht="15" customHeight="1" outlineLevel="1" x14ac:dyDescent="0.25">
      <c r="B28" s="165">
        <v>21</v>
      </c>
      <c r="C28" s="1065" t="str">
        <f>IF(ISBLANK('IlumCusto (ORÇ)'!C28)," ",'IlumCusto (ORÇ)'!C28)</f>
        <v xml:space="preserve"> </v>
      </c>
      <c r="D28" s="1066"/>
      <c r="E28" s="1066"/>
      <c r="F28" s="1066"/>
      <c r="G28" s="1066"/>
      <c r="H28" s="505">
        <f>'IlumCusto (ORÇ)'!H28</f>
        <v>0</v>
      </c>
      <c r="I28" s="506">
        <f>'IlumCusto (ORÇ)'!I28</f>
        <v>0</v>
      </c>
      <c r="J28" s="498">
        <f>'IlumCusto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3" t="str">
        <f t="shared" si="3"/>
        <v xml:space="preserve"> </v>
      </c>
      <c r="R28" s="1063"/>
      <c r="S28" s="1063"/>
      <c r="T28" s="1063"/>
      <c r="U28" s="1064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ht="15" customHeight="1" outlineLevel="1" x14ac:dyDescent="0.25">
      <c r="B29" s="167">
        <v>22</v>
      </c>
      <c r="C29" s="1065" t="str">
        <f>IF(ISBLANK('IlumCusto (ORÇ)'!C29)," ",'IlumCusto (ORÇ)'!C29)</f>
        <v xml:space="preserve"> </v>
      </c>
      <c r="D29" s="1066"/>
      <c r="E29" s="1066"/>
      <c r="F29" s="1066"/>
      <c r="G29" s="1066"/>
      <c r="H29" s="505">
        <f>'IlumCusto (ORÇ)'!H29</f>
        <v>0</v>
      </c>
      <c r="I29" s="506">
        <f>'IlumCusto (ORÇ)'!I29</f>
        <v>0</v>
      </c>
      <c r="J29" s="498">
        <f>'IlumCusto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3" t="str">
        <f t="shared" si="3"/>
        <v xml:space="preserve"> </v>
      </c>
      <c r="R29" s="1063"/>
      <c r="S29" s="1063"/>
      <c r="T29" s="1063"/>
      <c r="U29" s="1064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ht="15" customHeight="1" outlineLevel="1" x14ac:dyDescent="0.25">
      <c r="B30" s="165">
        <v>23</v>
      </c>
      <c r="C30" s="1065" t="str">
        <f>IF(ISBLANK('IlumCusto (ORÇ)'!C30)," ",'IlumCusto (ORÇ)'!C30)</f>
        <v xml:space="preserve"> </v>
      </c>
      <c r="D30" s="1066"/>
      <c r="E30" s="1066"/>
      <c r="F30" s="1066"/>
      <c r="G30" s="1066"/>
      <c r="H30" s="505">
        <f>'IlumCusto (ORÇ)'!H30</f>
        <v>0</v>
      </c>
      <c r="I30" s="506">
        <f>'IlumCusto (ORÇ)'!I30</f>
        <v>0</v>
      </c>
      <c r="J30" s="498">
        <f>'IlumCusto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3" t="str">
        <f t="shared" si="3"/>
        <v xml:space="preserve"> </v>
      </c>
      <c r="R30" s="1063"/>
      <c r="S30" s="1063"/>
      <c r="T30" s="1063"/>
      <c r="U30" s="1064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5" customHeight="1" outlineLevel="1" x14ac:dyDescent="0.25">
      <c r="B31" s="167">
        <v>24</v>
      </c>
      <c r="C31" s="1065" t="str">
        <f>IF(ISBLANK('IlumCusto (ORÇ)'!C31)," ",'IlumCusto (ORÇ)'!C31)</f>
        <v xml:space="preserve"> </v>
      </c>
      <c r="D31" s="1066"/>
      <c r="E31" s="1066"/>
      <c r="F31" s="1066"/>
      <c r="G31" s="1066"/>
      <c r="H31" s="505">
        <f>'IlumCusto (ORÇ)'!H31</f>
        <v>0</v>
      </c>
      <c r="I31" s="506">
        <f>'IlumCusto (ORÇ)'!I31</f>
        <v>0</v>
      </c>
      <c r="J31" s="498">
        <f>'IlumCusto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3" t="str">
        <f t="shared" si="3"/>
        <v xml:space="preserve"> </v>
      </c>
      <c r="R31" s="1063"/>
      <c r="S31" s="1063"/>
      <c r="T31" s="1063"/>
      <c r="U31" s="1064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5" customHeight="1" outlineLevel="1" x14ac:dyDescent="0.25">
      <c r="B32" s="165">
        <v>25</v>
      </c>
      <c r="C32" s="1065" t="str">
        <f>IF(ISBLANK('IlumCusto (ORÇ)'!C32)," ",'IlumCusto (ORÇ)'!C32)</f>
        <v xml:space="preserve"> </v>
      </c>
      <c r="D32" s="1066"/>
      <c r="E32" s="1066"/>
      <c r="F32" s="1066"/>
      <c r="G32" s="1066"/>
      <c r="H32" s="505">
        <f>'IlumCusto (ORÇ)'!H32</f>
        <v>0</v>
      </c>
      <c r="I32" s="506">
        <f>'IlumCusto (ORÇ)'!I32</f>
        <v>0</v>
      </c>
      <c r="J32" s="498">
        <f>'IlumCusto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3" t="str">
        <f t="shared" si="3"/>
        <v xml:space="preserve"> </v>
      </c>
      <c r="R32" s="1063"/>
      <c r="S32" s="1063"/>
      <c r="T32" s="1063"/>
      <c r="U32" s="1064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65" t="str">
        <f>IF(ISBLANK('IlumCusto (ORÇ)'!C33)," ",'IlumCusto (ORÇ)'!C33)</f>
        <v xml:space="preserve"> </v>
      </c>
      <c r="D33" s="1066"/>
      <c r="E33" s="1066"/>
      <c r="F33" s="1066"/>
      <c r="G33" s="1066"/>
      <c r="H33" s="505">
        <f>'IlumCusto (ORÇ)'!H33</f>
        <v>0</v>
      </c>
      <c r="I33" s="506">
        <f>'IlumCusto (ORÇ)'!I33</f>
        <v>0</v>
      </c>
      <c r="J33" s="498">
        <f>'IlumCusto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3" t="str">
        <f t="shared" si="3"/>
        <v xml:space="preserve"> </v>
      </c>
      <c r="R33" s="1063"/>
      <c r="S33" s="1063"/>
      <c r="T33" s="1063"/>
      <c r="U33" s="1064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ht="15" customHeight="1" outlineLevel="1" x14ac:dyDescent="0.25">
      <c r="B34" s="165">
        <v>27</v>
      </c>
      <c r="C34" s="1065" t="str">
        <f>IF(ISBLANK('IlumCusto (ORÇ)'!C34)," ",'IlumCusto (ORÇ)'!C34)</f>
        <v xml:space="preserve"> </v>
      </c>
      <c r="D34" s="1066"/>
      <c r="E34" s="1066"/>
      <c r="F34" s="1066"/>
      <c r="G34" s="1066"/>
      <c r="H34" s="505">
        <f>'IlumCusto (ORÇ)'!H34</f>
        <v>0</v>
      </c>
      <c r="I34" s="506">
        <f>'IlumCusto (ORÇ)'!I34</f>
        <v>0</v>
      </c>
      <c r="J34" s="498">
        <f>'IlumCusto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3" t="str">
        <f t="shared" si="3"/>
        <v xml:space="preserve"> </v>
      </c>
      <c r="R34" s="1063"/>
      <c r="S34" s="1063"/>
      <c r="T34" s="1063"/>
      <c r="U34" s="1064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ht="15" customHeight="1" outlineLevel="1" x14ac:dyDescent="0.25">
      <c r="B35" s="167">
        <v>28</v>
      </c>
      <c r="C35" s="1065" t="str">
        <f>IF(ISBLANK('IlumCusto (ORÇ)'!C35)," ",'IlumCusto (ORÇ)'!C35)</f>
        <v xml:space="preserve"> </v>
      </c>
      <c r="D35" s="1066"/>
      <c r="E35" s="1066"/>
      <c r="F35" s="1066"/>
      <c r="G35" s="1066"/>
      <c r="H35" s="505">
        <f>'IlumCusto (ORÇ)'!H35</f>
        <v>0</v>
      </c>
      <c r="I35" s="506">
        <f>'IlumCusto (ORÇ)'!I35</f>
        <v>0</v>
      </c>
      <c r="J35" s="498">
        <f>'IlumCusto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3" t="str">
        <f t="shared" si="3"/>
        <v xml:space="preserve"> </v>
      </c>
      <c r="R35" s="1063"/>
      <c r="S35" s="1063"/>
      <c r="T35" s="1063"/>
      <c r="U35" s="1064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ht="15" customHeight="1" outlineLevel="1" x14ac:dyDescent="0.25">
      <c r="B36" s="165">
        <v>29</v>
      </c>
      <c r="C36" s="1065" t="str">
        <f>IF(ISBLANK('IlumCusto (ORÇ)'!C36)," ",'IlumCusto (ORÇ)'!C36)</f>
        <v xml:space="preserve"> </v>
      </c>
      <c r="D36" s="1066"/>
      <c r="E36" s="1066"/>
      <c r="F36" s="1066"/>
      <c r="G36" s="1066"/>
      <c r="H36" s="505">
        <f>'IlumCusto (ORÇ)'!H36</f>
        <v>0</v>
      </c>
      <c r="I36" s="506">
        <f>'IlumCusto (ORÇ)'!I36</f>
        <v>0</v>
      </c>
      <c r="J36" s="498">
        <f>'IlumCusto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3" t="str">
        <f t="shared" si="3"/>
        <v xml:space="preserve"> </v>
      </c>
      <c r="R36" s="1063"/>
      <c r="S36" s="1063"/>
      <c r="T36" s="1063"/>
      <c r="U36" s="1064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ht="15" customHeight="1" outlineLevel="1" x14ac:dyDescent="0.25">
      <c r="B37" s="167">
        <v>30</v>
      </c>
      <c r="C37" s="1065" t="str">
        <f>IF(ISBLANK('IlumCusto (ORÇ)'!C37)," ",'IlumCusto (ORÇ)'!C37)</f>
        <v xml:space="preserve"> </v>
      </c>
      <c r="D37" s="1066"/>
      <c r="E37" s="1066"/>
      <c r="F37" s="1066"/>
      <c r="G37" s="1066"/>
      <c r="H37" s="505">
        <f>'IlumCusto (ORÇ)'!H37</f>
        <v>0</v>
      </c>
      <c r="I37" s="506">
        <f>'IlumCusto (ORÇ)'!I37</f>
        <v>0</v>
      </c>
      <c r="J37" s="498">
        <f>'IlumCusto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3" t="str">
        <f t="shared" si="3"/>
        <v xml:space="preserve"> </v>
      </c>
      <c r="R37" s="1063"/>
      <c r="S37" s="1063"/>
      <c r="T37" s="1063"/>
      <c r="U37" s="1064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ht="15" customHeight="1" outlineLevel="1" x14ac:dyDescent="0.25">
      <c r="B38" s="165">
        <v>31</v>
      </c>
      <c r="C38" s="1065" t="str">
        <f>IF(ISBLANK('IlumCusto (ORÇ)'!C38)," ",'IlumCusto (ORÇ)'!C38)</f>
        <v xml:space="preserve"> </v>
      </c>
      <c r="D38" s="1066"/>
      <c r="E38" s="1066"/>
      <c r="F38" s="1066"/>
      <c r="G38" s="1066"/>
      <c r="H38" s="505">
        <f>'IlumCusto (ORÇ)'!H38</f>
        <v>0</v>
      </c>
      <c r="I38" s="506">
        <f>'IlumCusto (ORÇ)'!I38</f>
        <v>0</v>
      </c>
      <c r="J38" s="498">
        <f>'IlumCusto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3" t="str">
        <f t="shared" si="3"/>
        <v xml:space="preserve"> </v>
      </c>
      <c r="R38" s="1063"/>
      <c r="S38" s="1063"/>
      <c r="T38" s="1063"/>
      <c r="U38" s="1064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65" t="str">
        <f>IF(ISBLANK('IlumCusto (ORÇ)'!C39)," ",'IlumCusto (ORÇ)'!C39)</f>
        <v xml:space="preserve"> </v>
      </c>
      <c r="D39" s="1066"/>
      <c r="E39" s="1066"/>
      <c r="F39" s="1066"/>
      <c r="G39" s="1066"/>
      <c r="H39" s="505">
        <f>'IlumCusto (ORÇ)'!H39</f>
        <v>0</v>
      </c>
      <c r="I39" s="506">
        <f>'IlumCusto (ORÇ)'!I39</f>
        <v>0</v>
      </c>
      <c r="J39" s="498">
        <f>'IlumCusto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3" t="str">
        <f t="shared" si="3"/>
        <v xml:space="preserve"> </v>
      </c>
      <c r="R39" s="1063"/>
      <c r="S39" s="1063"/>
      <c r="T39" s="1063"/>
      <c r="U39" s="1064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ht="15" customHeight="1" outlineLevel="1" x14ac:dyDescent="0.25">
      <c r="B40" s="165">
        <v>33</v>
      </c>
      <c r="C40" s="1065" t="str">
        <f>IF(ISBLANK('IlumCusto (ORÇ)'!C40)," ",'IlumCusto (ORÇ)'!C40)</f>
        <v xml:space="preserve"> </v>
      </c>
      <c r="D40" s="1066"/>
      <c r="E40" s="1066"/>
      <c r="F40" s="1066"/>
      <c r="G40" s="1066"/>
      <c r="H40" s="505">
        <f>'IlumCusto (ORÇ)'!H40</f>
        <v>0</v>
      </c>
      <c r="I40" s="506">
        <f>'IlumCusto (ORÇ)'!I40</f>
        <v>0</v>
      </c>
      <c r="J40" s="498">
        <f>'IlumCusto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3" t="str">
        <f t="shared" si="3"/>
        <v xml:space="preserve"> </v>
      </c>
      <c r="R40" s="1063"/>
      <c r="S40" s="1063"/>
      <c r="T40" s="1063"/>
      <c r="U40" s="1064"/>
      <c r="V40" s="166">
        <f t="shared" si="4"/>
        <v>0</v>
      </c>
      <c r="W40" s="324">
        <f t="shared" ref="W40:W71" si="7">IF(OR(V40="",V40=0),0,(Desc*((1+Desc)^V40))/(((1+Desc)^V40)-1))</f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ht="15" customHeight="1" outlineLevel="1" x14ac:dyDescent="0.25">
      <c r="B41" s="167">
        <v>34</v>
      </c>
      <c r="C41" s="1065" t="str">
        <f>IF(ISBLANK('IlumCusto (ORÇ)'!C41)," ",'IlumCusto (ORÇ)'!C41)</f>
        <v xml:space="preserve"> </v>
      </c>
      <c r="D41" s="1066"/>
      <c r="E41" s="1066"/>
      <c r="F41" s="1066"/>
      <c r="G41" s="1066"/>
      <c r="H41" s="505">
        <f>'IlumCusto (ORÇ)'!H41</f>
        <v>0</v>
      </c>
      <c r="I41" s="506">
        <f>'IlumCusto (ORÇ)'!I41</f>
        <v>0</v>
      </c>
      <c r="J41" s="498">
        <f>'IlumCusto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3" t="str">
        <f t="shared" si="3"/>
        <v xml:space="preserve"> </v>
      </c>
      <c r="R41" s="1063"/>
      <c r="S41" s="1063"/>
      <c r="T41" s="1063"/>
      <c r="U41" s="1064"/>
      <c r="V41" s="166">
        <f t="shared" si="4"/>
        <v>0</v>
      </c>
      <c r="W41" s="324">
        <f t="shared" si="7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ht="15" customHeight="1" outlineLevel="1" x14ac:dyDescent="0.25">
      <c r="B42" s="165">
        <v>35</v>
      </c>
      <c r="C42" s="1065" t="str">
        <f>IF(ISBLANK('IlumCusto (ORÇ)'!C42)," ",'IlumCusto (ORÇ)'!C42)</f>
        <v xml:space="preserve"> </v>
      </c>
      <c r="D42" s="1066"/>
      <c r="E42" s="1066"/>
      <c r="F42" s="1066"/>
      <c r="G42" s="1066"/>
      <c r="H42" s="505">
        <f>'IlumCusto (ORÇ)'!H42</f>
        <v>0</v>
      </c>
      <c r="I42" s="506">
        <f>'IlumCusto (ORÇ)'!I42</f>
        <v>0</v>
      </c>
      <c r="J42" s="498">
        <f>'IlumCusto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3" t="str">
        <f t="shared" si="3"/>
        <v xml:space="preserve"> </v>
      </c>
      <c r="R42" s="1063"/>
      <c r="S42" s="1063"/>
      <c r="T42" s="1063"/>
      <c r="U42" s="1064"/>
      <c r="V42" s="166">
        <f t="shared" si="4"/>
        <v>0</v>
      </c>
      <c r="W42" s="324">
        <f t="shared" si="7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65" t="str">
        <f>IF(ISBLANK('IlumCusto (ORÇ)'!C43)," ",'IlumCusto (ORÇ)'!C43)</f>
        <v xml:space="preserve"> </v>
      </c>
      <c r="D43" s="1066"/>
      <c r="E43" s="1066"/>
      <c r="F43" s="1066"/>
      <c r="G43" s="1066"/>
      <c r="H43" s="505">
        <f>'IlumCusto (ORÇ)'!H43</f>
        <v>0</v>
      </c>
      <c r="I43" s="506">
        <f>'IlumCusto (ORÇ)'!I43</f>
        <v>0</v>
      </c>
      <c r="J43" s="498">
        <f>'IlumCusto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3" t="str">
        <f t="shared" si="3"/>
        <v xml:space="preserve"> </v>
      </c>
      <c r="R43" s="1063"/>
      <c r="S43" s="1063"/>
      <c r="T43" s="1063"/>
      <c r="U43" s="1064"/>
      <c r="V43" s="166">
        <f t="shared" si="4"/>
        <v>0</v>
      </c>
      <c r="W43" s="324">
        <f t="shared" si="7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ht="15" customHeight="1" outlineLevel="1" x14ac:dyDescent="0.25">
      <c r="B44" s="165">
        <v>37</v>
      </c>
      <c r="C44" s="1065" t="str">
        <f>IF(ISBLANK('IlumCusto (ORÇ)'!C44)," ",'IlumCusto (ORÇ)'!C44)</f>
        <v xml:space="preserve"> </v>
      </c>
      <c r="D44" s="1066"/>
      <c r="E44" s="1066"/>
      <c r="F44" s="1066"/>
      <c r="G44" s="1066"/>
      <c r="H44" s="505">
        <f>'IlumCusto (ORÇ)'!H44</f>
        <v>0</v>
      </c>
      <c r="I44" s="506">
        <f>'IlumCusto (ORÇ)'!I44</f>
        <v>0</v>
      </c>
      <c r="J44" s="498">
        <f>'IlumCusto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3" t="str">
        <f t="shared" si="3"/>
        <v xml:space="preserve"> </v>
      </c>
      <c r="R44" s="1063"/>
      <c r="S44" s="1063"/>
      <c r="T44" s="1063"/>
      <c r="U44" s="1064"/>
      <c r="V44" s="166">
        <f t="shared" si="4"/>
        <v>0</v>
      </c>
      <c r="W44" s="324">
        <f t="shared" si="7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ht="15" customHeight="1" outlineLevel="1" x14ac:dyDescent="0.25">
      <c r="B45" s="167">
        <v>38</v>
      </c>
      <c r="C45" s="1065" t="str">
        <f>IF(ISBLANK('IlumCusto (ORÇ)'!C45)," ",'IlumCusto (ORÇ)'!C45)</f>
        <v xml:space="preserve"> </v>
      </c>
      <c r="D45" s="1066"/>
      <c r="E45" s="1066"/>
      <c r="F45" s="1066"/>
      <c r="G45" s="1066"/>
      <c r="H45" s="505">
        <f>'IlumCusto (ORÇ)'!H45</f>
        <v>0</v>
      </c>
      <c r="I45" s="506">
        <f>'IlumCusto (ORÇ)'!I45</f>
        <v>0</v>
      </c>
      <c r="J45" s="498">
        <f>'IlumCusto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3" t="str">
        <f t="shared" si="3"/>
        <v xml:space="preserve"> </v>
      </c>
      <c r="R45" s="1063"/>
      <c r="S45" s="1063"/>
      <c r="T45" s="1063"/>
      <c r="U45" s="1064"/>
      <c r="V45" s="166">
        <f t="shared" si="4"/>
        <v>0</v>
      </c>
      <c r="W45" s="324">
        <f t="shared" si="7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ht="15" customHeight="1" outlineLevel="1" x14ac:dyDescent="0.25">
      <c r="B46" s="165">
        <v>39</v>
      </c>
      <c r="C46" s="1065" t="str">
        <f>IF(ISBLANK('IlumCusto (ORÇ)'!C46)," ",'IlumCusto (ORÇ)'!C46)</f>
        <v xml:space="preserve"> </v>
      </c>
      <c r="D46" s="1066"/>
      <c r="E46" s="1066"/>
      <c r="F46" s="1066"/>
      <c r="G46" s="1066"/>
      <c r="H46" s="505">
        <f>'IlumCusto (ORÇ)'!H46</f>
        <v>0</v>
      </c>
      <c r="I46" s="506">
        <f>'IlumCusto (ORÇ)'!I46</f>
        <v>0</v>
      </c>
      <c r="J46" s="498">
        <f>'IlumCusto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3" t="str">
        <f t="shared" si="3"/>
        <v xml:space="preserve"> </v>
      </c>
      <c r="R46" s="1063"/>
      <c r="S46" s="1063"/>
      <c r="T46" s="1063"/>
      <c r="U46" s="1064"/>
      <c r="V46" s="166">
        <f t="shared" si="4"/>
        <v>0</v>
      </c>
      <c r="W46" s="324">
        <f t="shared" si="7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65" t="str">
        <f>IF(ISBLANK('IlumCusto (ORÇ)'!C47)," ",'IlumCusto (ORÇ)'!C47)</f>
        <v xml:space="preserve"> </v>
      </c>
      <c r="D47" s="1066"/>
      <c r="E47" s="1066"/>
      <c r="F47" s="1066"/>
      <c r="G47" s="1066"/>
      <c r="H47" s="505">
        <f>'IlumCusto (ORÇ)'!H47</f>
        <v>0</v>
      </c>
      <c r="I47" s="506">
        <f>'IlumCusto (ORÇ)'!I47</f>
        <v>0</v>
      </c>
      <c r="J47" s="498">
        <f>'IlumCusto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3" t="str">
        <f t="shared" si="3"/>
        <v xml:space="preserve"> </v>
      </c>
      <c r="R47" s="1063"/>
      <c r="S47" s="1063"/>
      <c r="T47" s="1063"/>
      <c r="U47" s="1064"/>
      <c r="V47" s="166">
        <f t="shared" si="4"/>
        <v>0</v>
      </c>
      <c r="W47" s="324">
        <f t="shared" si="7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ht="15" customHeight="1" outlineLevel="1" x14ac:dyDescent="0.25">
      <c r="B48" s="165">
        <v>41</v>
      </c>
      <c r="C48" s="1065" t="str">
        <f>IF(ISBLANK('IlumCusto (ORÇ)'!C48)," ",'IlumCusto (ORÇ)'!C48)</f>
        <v xml:space="preserve"> </v>
      </c>
      <c r="D48" s="1066"/>
      <c r="E48" s="1066"/>
      <c r="F48" s="1066"/>
      <c r="G48" s="1066"/>
      <c r="H48" s="505">
        <f>'IlumCusto (ORÇ)'!H48</f>
        <v>0</v>
      </c>
      <c r="I48" s="506">
        <f>'IlumCusto (ORÇ)'!I48</f>
        <v>0</v>
      </c>
      <c r="J48" s="498">
        <f>'IlumCusto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>
        <f t="shared" si="2"/>
        <v>41</v>
      </c>
      <c r="Q48" s="1063" t="str">
        <f t="shared" si="3"/>
        <v xml:space="preserve"> </v>
      </c>
      <c r="R48" s="1063"/>
      <c r="S48" s="1063"/>
      <c r="T48" s="1063"/>
      <c r="U48" s="1064"/>
      <c r="V48" s="166">
        <f t="shared" si="4"/>
        <v>0</v>
      </c>
      <c r="W48" s="324">
        <f t="shared" si="7"/>
        <v>0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5" ht="15" customHeight="1" outlineLevel="1" x14ac:dyDescent="0.25">
      <c r="B49" s="167">
        <v>42</v>
      </c>
      <c r="C49" s="1065" t="str">
        <f>IF(ISBLANK('IlumCusto (ORÇ)'!C49)," ",'IlumCusto (ORÇ)'!C49)</f>
        <v xml:space="preserve"> </v>
      </c>
      <c r="D49" s="1066"/>
      <c r="E49" s="1066"/>
      <c r="F49" s="1066"/>
      <c r="G49" s="1066"/>
      <c r="H49" s="505">
        <f>'IlumCusto (ORÇ)'!H49</f>
        <v>0</v>
      </c>
      <c r="I49" s="506">
        <f>'IlumCusto (ORÇ)'!I49</f>
        <v>0</v>
      </c>
      <c r="J49" s="498">
        <f>'IlumCusto (ORÇ)'!J49</f>
        <v>0</v>
      </c>
      <c r="K49" s="323">
        <f t="shared" si="0"/>
        <v>0</v>
      </c>
      <c r="L49" s="323">
        <f t="shared" si="1"/>
        <v>0</v>
      </c>
      <c r="M49" s="322"/>
      <c r="N49" s="322"/>
      <c r="P49" s="165">
        <f t="shared" si="2"/>
        <v>42</v>
      </c>
      <c r="Q49" s="1063" t="str">
        <f t="shared" si="3"/>
        <v xml:space="preserve"> </v>
      </c>
      <c r="R49" s="1063"/>
      <c r="S49" s="1063"/>
      <c r="T49" s="1063"/>
      <c r="U49" s="1064"/>
      <c r="V49" s="166">
        <f t="shared" si="4"/>
        <v>0</v>
      </c>
      <c r="W49" s="324">
        <f t="shared" si="7"/>
        <v>0</v>
      </c>
      <c r="X49" s="325">
        <f>IF(AND(K49&gt;0,'Custo Contábil'!$D$7&gt;0),ROUND(K49*('Custo Contábil'!$D$20/'Custo Contábil'!$D$7)*W49,2),0)</f>
        <v>0</v>
      </c>
      <c r="Y49" s="380">
        <f t="shared" si="6"/>
        <v>0</v>
      </c>
    </row>
    <row r="50" spans="2:25" ht="15" customHeight="1" outlineLevel="1" x14ac:dyDescent="0.25">
      <c r="B50" s="165">
        <v>43</v>
      </c>
      <c r="C50" s="1065" t="str">
        <f>IF(ISBLANK('IlumCusto (ORÇ)'!C50)," ",'IlumCusto (ORÇ)'!C50)</f>
        <v xml:space="preserve"> </v>
      </c>
      <c r="D50" s="1066"/>
      <c r="E50" s="1066"/>
      <c r="F50" s="1066"/>
      <c r="G50" s="1066"/>
      <c r="H50" s="505">
        <f>'IlumCusto (ORÇ)'!H50</f>
        <v>0</v>
      </c>
      <c r="I50" s="506">
        <f>'IlumCusto (ORÇ)'!I50</f>
        <v>0</v>
      </c>
      <c r="J50" s="498">
        <f>'IlumCusto (ORÇ)'!J50</f>
        <v>0</v>
      </c>
      <c r="K50" s="323">
        <f t="shared" si="0"/>
        <v>0</v>
      </c>
      <c r="L50" s="323">
        <f t="shared" si="1"/>
        <v>0</v>
      </c>
      <c r="M50" s="322"/>
      <c r="N50" s="322"/>
      <c r="P50" s="165">
        <f t="shared" si="2"/>
        <v>43</v>
      </c>
      <c r="Q50" s="1063" t="str">
        <f t="shared" si="3"/>
        <v xml:space="preserve"> </v>
      </c>
      <c r="R50" s="1063"/>
      <c r="S50" s="1063"/>
      <c r="T50" s="1063"/>
      <c r="U50" s="1064"/>
      <c r="V50" s="166">
        <f t="shared" si="4"/>
        <v>0</v>
      </c>
      <c r="W50" s="324">
        <f t="shared" si="7"/>
        <v>0</v>
      </c>
      <c r="X50" s="325">
        <f>IF(AND(K50&gt;0,'Custo Contábil'!$D$7&gt;0),ROUND(K50*('Custo Contábil'!$D$20/'Custo Contábil'!$D$7)*W50,2),0)</f>
        <v>0</v>
      </c>
      <c r="Y50" s="380">
        <f t="shared" si="6"/>
        <v>0</v>
      </c>
    </row>
    <row r="51" spans="2:25" ht="15" customHeight="1" outlineLevel="1" x14ac:dyDescent="0.25">
      <c r="B51" s="167">
        <v>44</v>
      </c>
      <c r="C51" s="1065" t="str">
        <f>IF(ISBLANK('IlumCusto (ORÇ)'!C51)," ",'IlumCusto (ORÇ)'!C51)</f>
        <v xml:space="preserve"> </v>
      </c>
      <c r="D51" s="1066"/>
      <c r="E51" s="1066"/>
      <c r="F51" s="1066"/>
      <c r="G51" s="1066"/>
      <c r="H51" s="505">
        <f>'IlumCusto (ORÇ)'!H51</f>
        <v>0</v>
      </c>
      <c r="I51" s="506">
        <f>'IlumCusto (ORÇ)'!I51</f>
        <v>0</v>
      </c>
      <c r="J51" s="498">
        <f>'IlumCusto (ORÇ)'!J51</f>
        <v>0</v>
      </c>
      <c r="K51" s="323">
        <f t="shared" si="0"/>
        <v>0</v>
      </c>
      <c r="L51" s="323">
        <f t="shared" si="1"/>
        <v>0</v>
      </c>
      <c r="M51" s="322"/>
      <c r="N51" s="322"/>
      <c r="P51" s="165">
        <f t="shared" si="2"/>
        <v>44</v>
      </c>
      <c r="Q51" s="1063" t="str">
        <f t="shared" si="3"/>
        <v xml:space="preserve"> </v>
      </c>
      <c r="R51" s="1063"/>
      <c r="S51" s="1063"/>
      <c r="T51" s="1063"/>
      <c r="U51" s="1064"/>
      <c r="V51" s="166">
        <f t="shared" si="4"/>
        <v>0</v>
      </c>
      <c r="W51" s="324">
        <f t="shared" si="7"/>
        <v>0</v>
      </c>
      <c r="X51" s="325">
        <f>IF(AND(K51&gt;0,'Custo Contábil'!$D$7&gt;0),ROUND(K51*('Custo Contábil'!$D$20/'Custo Contábil'!$D$7)*W51,2),0)</f>
        <v>0</v>
      </c>
      <c r="Y51" s="380">
        <f t="shared" si="6"/>
        <v>0</v>
      </c>
    </row>
    <row r="52" spans="2:25" ht="15" customHeight="1" outlineLevel="1" x14ac:dyDescent="0.25">
      <c r="B52" s="165">
        <v>45</v>
      </c>
      <c r="C52" s="1065" t="str">
        <f>IF(ISBLANK('IlumCusto (ORÇ)'!C52)," ",'IlumCusto (ORÇ)'!C52)</f>
        <v xml:space="preserve"> </v>
      </c>
      <c r="D52" s="1066"/>
      <c r="E52" s="1066"/>
      <c r="F52" s="1066"/>
      <c r="G52" s="1066"/>
      <c r="H52" s="505">
        <f>'IlumCusto (ORÇ)'!H52</f>
        <v>0</v>
      </c>
      <c r="I52" s="506">
        <f>'IlumCusto (ORÇ)'!I52</f>
        <v>0</v>
      </c>
      <c r="J52" s="498">
        <f>'IlumCusto (ORÇ)'!J52</f>
        <v>0</v>
      </c>
      <c r="K52" s="323">
        <f t="shared" si="0"/>
        <v>0</v>
      </c>
      <c r="L52" s="323">
        <f t="shared" si="1"/>
        <v>0</v>
      </c>
      <c r="M52" s="322"/>
      <c r="N52" s="322"/>
      <c r="P52" s="165">
        <f t="shared" si="2"/>
        <v>45</v>
      </c>
      <c r="Q52" s="1063" t="str">
        <f t="shared" si="3"/>
        <v xml:space="preserve"> </v>
      </c>
      <c r="R52" s="1063"/>
      <c r="S52" s="1063"/>
      <c r="T52" s="1063"/>
      <c r="U52" s="1064"/>
      <c r="V52" s="166">
        <f t="shared" si="4"/>
        <v>0</v>
      </c>
      <c r="W52" s="324">
        <f t="shared" si="7"/>
        <v>0</v>
      </c>
      <c r="X52" s="325">
        <f>IF(AND(K52&gt;0,'Custo Contábil'!$D$7&gt;0),ROUND(K52*('Custo Contábil'!$D$20/'Custo Contábil'!$D$7)*W52,2),0)</f>
        <v>0</v>
      </c>
      <c r="Y52" s="380">
        <f t="shared" si="6"/>
        <v>0</v>
      </c>
    </row>
    <row r="53" spans="2:25" ht="15" customHeight="1" outlineLevel="1" x14ac:dyDescent="0.25">
      <c r="B53" s="167">
        <v>46</v>
      </c>
      <c r="C53" s="1065" t="str">
        <f>IF(ISBLANK('IlumCusto (ORÇ)'!C53)," ",'IlumCusto (ORÇ)'!C53)</f>
        <v xml:space="preserve"> </v>
      </c>
      <c r="D53" s="1066"/>
      <c r="E53" s="1066"/>
      <c r="F53" s="1066"/>
      <c r="G53" s="1066"/>
      <c r="H53" s="505">
        <f>'IlumCusto (ORÇ)'!H53</f>
        <v>0</v>
      </c>
      <c r="I53" s="506">
        <f>'IlumCusto (ORÇ)'!I53</f>
        <v>0</v>
      </c>
      <c r="J53" s="498">
        <f>'IlumCusto (ORÇ)'!J53</f>
        <v>0</v>
      </c>
      <c r="K53" s="323">
        <f t="shared" si="0"/>
        <v>0</v>
      </c>
      <c r="L53" s="323">
        <f t="shared" si="1"/>
        <v>0</v>
      </c>
      <c r="M53" s="322"/>
      <c r="N53" s="322"/>
      <c r="P53" s="165">
        <f t="shared" si="2"/>
        <v>46</v>
      </c>
      <c r="Q53" s="1063" t="str">
        <f t="shared" si="3"/>
        <v xml:space="preserve"> </v>
      </c>
      <c r="R53" s="1063"/>
      <c r="S53" s="1063"/>
      <c r="T53" s="1063"/>
      <c r="U53" s="1064"/>
      <c r="V53" s="166">
        <f t="shared" si="4"/>
        <v>0</v>
      </c>
      <c r="W53" s="324">
        <f t="shared" si="7"/>
        <v>0</v>
      </c>
      <c r="X53" s="325">
        <f>IF(AND(K53&gt;0,'Custo Contábil'!$D$7&gt;0),ROUND(K53*('Custo Contábil'!$D$20/'Custo Contábil'!$D$7)*W53,2),0)</f>
        <v>0</v>
      </c>
      <c r="Y53" s="380">
        <f t="shared" si="6"/>
        <v>0</v>
      </c>
    </row>
    <row r="54" spans="2:25" ht="15" customHeight="1" outlineLevel="1" x14ac:dyDescent="0.25">
      <c r="B54" s="165">
        <v>47</v>
      </c>
      <c r="C54" s="1065" t="str">
        <f>IF(ISBLANK('IlumCusto (ORÇ)'!C54)," ",'IlumCusto (ORÇ)'!C54)</f>
        <v xml:space="preserve"> </v>
      </c>
      <c r="D54" s="1066"/>
      <c r="E54" s="1066"/>
      <c r="F54" s="1066"/>
      <c r="G54" s="1066"/>
      <c r="H54" s="505">
        <f>'IlumCusto (ORÇ)'!H54</f>
        <v>0</v>
      </c>
      <c r="I54" s="506">
        <f>'IlumCusto (ORÇ)'!I54</f>
        <v>0</v>
      </c>
      <c r="J54" s="498">
        <f>'IlumCusto (ORÇ)'!J54</f>
        <v>0</v>
      </c>
      <c r="K54" s="323">
        <f t="shared" si="0"/>
        <v>0</v>
      </c>
      <c r="L54" s="323">
        <f t="shared" si="1"/>
        <v>0</v>
      </c>
      <c r="M54" s="322"/>
      <c r="N54" s="322"/>
      <c r="P54" s="165">
        <f t="shared" si="2"/>
        <v>47</v>
      </c>
      <c r="Q54" s="1063" t="str">
        <f t="shared" si="3"/>
        <v xml:space="preserve"> </v>
      </c>
      <c r="R54" s="1063"/>
      <c r="S54" s="1063"/>
      <c r="T54" s="1063"/>
      <c r="U54" s="1064"/>
      <c r="V54" s="166">
        <f t="shared" si="4"/>
        <v>0</v>
      </c>
      <c r="W54" s="324">
        <f t="shared" si="7"/>
        <v>0</v>
      </c>
      <c r="X54" s="325">
        <f>IF(AND(K54&gt;0,'Custo Contábil'!$D$7&gt;0),ROUND(K54*('Custo Contábil'!$D$20/'Custo Contábil'!$D$7)*W54,2),0)</f>
        <v>0</v>
      </c>
      <c r="Y54" s="380">
        <f t="shared" si="6"/>
        <v>0</v>
      </c>
    </row>
    <row r="55" spans="2:25" ht="15" customHeight="1" outlineLevel="1" x14ac:dyDescent="0.25">
      <c r="B55" s="167">
        <v>48</v>
      </c>
      <c r="C55" s="1065" t="str">
        <f>IF(ISBLANK('IlumCusto (ORÇ)'!C55)," ",'IlumCusto (ORÇ)'!C55)</f>
        <v xml:space="preserve"> </v>
      </c>
      <c r="D55" s="1066"/>
      <c r="E55" s="1066"/>
      <c r="F55" s="1066"/>
      <c r="G55" s="1066"/>
      <c r="H55" s="505">
        <f>'IlumCusto (ORÇ)'!H55</f>
        <v>0</v>
      </c>
      <c r="I55" s="506">
        <f>'IlumCusto (ORÇ)'!I55</f>
        <v>0</v>
      </c>
      <c r="J55" s="498">
        <f>'IlumCusto (ORÇ)'!J55</f>
        <v>0</v>
      </c>
      <c r="K55" s="323">
        <f t="shared" si="0"/>
        <v>0</v>
      </c>
      <c r="L55" s="323">
        <f t="shared" si="1"/>
        <v>0</v>
      </c>
      <c r="M55" s="322"/>
      <c r="N55" s="322"/>
      <c r="P55" s="165">
        <f t="shared" si="2"/>
        <v>48</v>
      </c>
      <c r="Q55" s="1063" t="str">
        <f t="shared" si="3"/>
        <v xml:space="preserve"> </v>
      </c>
      <c r="R55" s="1063"/>
      <c r="S55" s="1063"/>
      <c r="T55" s="1063"/>
      <c r="U55" s="1064"/>
      <c r="V55" s="166">
        <f t="shared" si="4"/>
        <v>0</v>
      </c>
      <c r="W55" s="324">
        <f t="shared" si="7"/>
        <v>0</v>
      </c>
      <c r="X55" s="325">
        <f>IF(AND(K55&gt;0,'Custo Contábil'!$D$7&gt;0),ROUND(K55*('Custo Contábil'!$D$20/'Custo Contábil'!$D$7)*W55,2),0)</f>
        <v>0</v>
      </c>
      <c r="Y55" s="380">
        <f t="shared" si="6"/>
        <v>0</v>
      </c>
    </row>
    <row r="56" spans="2:25" ht="15" customHeight="1" outlineLevel="1" x14ac:dyDescent="0.25">
      <c r="B56" s="165">
        <v>49</v>
      </c>
      <c r="C56" s="1065" t="str">
        <f>IF(ISBLANK('IlumCusto (ORÇ)'!C56)," ",'IlumCusto (ORÇ)'!C56)</f>
        <v xml:space="preserve"> </v>
      </c>
      <c r="D56" s="1066"/>
      <c r="E56" s="1066"/>
      <c r="F56" s="1066"/>
      <c r="G56" s="1066"/>
      <c r="H56" s="505">
        <f>'IlumCusto (ORÇ)'!H56</f>
        <v>0</v>
      </c>
      <c r="I56" s="506">
        <f>'IlumCusto (ORÇ)'!I56</f>
        <v>0</v>
      </c>
      <c r="J56" s="498">
        <f>'IlumCusto (ORÇ)'!J56</f>
        <v>0</v>
      </c>
      <c r="K56" s="323">
        <f t="shared" si="0"/>
        <v>0</v>
      </c>
      <c r="L56" s="323">
        <f t="shared" si="1"/>
        <v>0</v>
      </c>
      <c r="M56" s="322"/>
      <c r="N56" s="322"/>
      <c r="P56" s="165">
        <f t="shared" si="2"/>
        <v>49</v>
      </c>
      <c r="Q56" s="1063" t="str">
        <f t="shared" si="3"/>
        <v xml:space="preserve"> </v>
      </c>
      <c r="R56" s="1063"/>
      <c r="S56" s="1063"/>
      <c r="T56" s="1063"/>
      <c r="U56" s="1064"/>
      <c r="V56" s="166">
        <f t="shared" si="4"/>
        <v>0</v>
      </c>
      <c r="W56" s="324">
        <f t="shared" si="7"/>
        <v>0</v>
      </c>
      <c r="X56" s="325">
        <f>IF(AND(K56&gt;0,'Custo Contábil'!$D$7&gt;0),ROUND(K56*('Custo Contábil'!$D$20/'Custo Contábil'!$D$7)*W56,2),0)</f>
        <v>0</v>
      </c>
      <c r="Y56" s="380">
        <f t="shared" si="6"/>
        <v>0</v>
      </c>
    </row>
    <row r="57" spans="2:25" ht="15" customHeight="1" outlineLevel="1" x14ac:dyDescent="0.25">
      <c r="B57" s="167">
        <v>50</v>
      </c>
      <c r="C57" s="1065" t="str">
        <f>IF(ISBLANK('IlumCusto (ORÇ)'!C57)," ",'IlumCusto (ORÇ)'!C57)</f>
        <v xml:space="preserve"> </v>
      </c>
      <c r="D57" s="1066"/>
      <c r="E57" s="1066"/>
      <c r="F57" s="1066"/>
      <c r="G57" s="1066"/>
      <c r="H57" s="505">
        <f>'IlumCusto (ORÇ)'!H57</f>
        <v>0</v>
      </c>
      <c r="I57" s="506">
        <f>'IlumCusto (ORÇ)'!I57</f>
        <v>0</v>
      </c>
      <c r="J57" s="498">
        <f>'IlumCusto (ORÇ)'!J57</f>
        <v>0</v>
      </c>
      <c r="K57" s="323">
        <f t="shared" si="0"/>
        <v>0</v>
      </c>
      <c r="L57" s="323">
        <f t="shared" si="1"/>
        <v>0</v>
      </c>
      <c r="M57" s="322"/>
      <c r="N57" s="322"/>
      <c r="P57" s="165">
        <f t="shared" si="2"/>
        <v>50</v>
      </c>
      <c r="Q57" s="1063" t="str">
        <f t="shared" si="3"/>
        <v xml:space="preserve"> </v>
      </c>
      <c r="R57" s="1063"/>
      <c r="S57" s="1063"/>
      <c r="T57" s="1063"/>
      <c r="U57" s="1064"/>
      <c r="V57" s="166">
        <f t="shared" si="4"/>
        <v>0</v>
      </c>
      <c r="W57" s="324">
        <f t="shared" si="7"/>
        <v>0</v>
      </c>
      <c r="X57" s="325">
        <f>IF(AND(K57&gt;0,'Custo Contábil'!$D$7&gt;0),ROUND(K57*('Custo Contábil'!$D$20/'Custo Contábil'!$D$7)*W57,2),0)</f>
        <v>0</v>
      </c>
      <c r="Y57" s="380">
        <f t="shared" si="6"/>
        <v>0</v>
      </c>
    </row>
    <row r="58" spans="2:25" ht="15" customHeight="1" outlineLevel="1" x14ac:dyDescent="0.25">
      <c r="B58" s="165">
        <v>51</v>
      </c>
      <c r="C58" s="1065" t="str">
        <f>IF(ISBLANK('IlumCusto (ORÇ)'!C58)," ",'IlumCusto (ORÇ)'!C58)</f>
        <v xml:space="preserve"> </v>
      </c>
      <c r="D58" s="1066"/>
      <c r="E58" s="1066"/>
      <c r="F58" s="1066"/>
      <c r="G58" s="1066"/>
      <c r="H58" s="505">
        <f>'IlumCusto (ORÇ)'!H58</f>
        <v>0</v>
      </c>
      <c r="I58" s="506">
        <f>'IlumCusto (ORÇ)'!I58</f>
        <v>0</v>
      </c>
      <c r="J58" s="498">
        <f>'IlumCusto (ORÇ)'!J58</f>
        <v>0</v>
      </c>
      <c r="K58" s="323">
        <f t="shared" si="0"/>
        <v>0</v>
      </c>
      <c r="L58" s="323">
        <f t="shared" si="1"/>
        <v>0</v>
      </c>
      <c r="M58" s="322"/>
      <c r="N58" s="322"/>
      <c r="P58" s="165">
        <f t="shared" si="2"/>
        <v>51</v>
      </c>
      <c r="Q58" s="1063" t="str">
        <f t="shared" si="3"/>
        <v xml:space="preserve"> </v>
      </c>
      <c r="R58" s="1063"/>
      <c r="S58" s="1063"/>
      <c r="T58" s="1063"/>
      <c r="U58" s="1064"/>
      <c r="V58" s="166">
        <f t="shared" si="4"/>
        <v>0</v>
      </c>
      <c r="W58" s="324">
        <f t="shared" si="7"/>
        <v>0</v>
      </c>
      <c r="X58" s="325">
        <f>IF(AND(K58&gt;0,'Custo Contábil'!$D$7&gt;0),ROUND(K58*('Custo Contábil'!$D$20/'Custo Contábil'!$D$7)*W58,2),0)</f>
        <v>0</v>
      </c>
      <c r="Y58" s="380">
        <f t="shared" si="6"/>
        <v>0</v>
      </c>
    </row>
    <row r="59" spans="2:25" ht="15" customHeight="1" outlineLevel="1" x14ac:dyDescent="0.25">
      <c r="B59" s="167">
        <v>52</v>
      </c>
      <c r="C59" s="1065" t="str">
        <f>IF(ISBLANK('IlumCusto (ORÇ)'!C59)," ",'IlumCusto (ORÇ)'!C59)</f>
        <v xml:space="preserve"> </v>
      </c>
      <c r="D59" s="1066"/>
      <c r="E59" s="1066"/>
      <c r="F59" s="1066"/>
      <c r="G59" s="1066"/>
      <c r="H59" s="505">
        <f>'IlumCusto (ORÇ)'!H59</f>
        <v>0</v>
      </c>
      <c r="I59" s="506">
        <f>'IlumCusto (ORÇ)'!I59</f>
        <v>0</v>
      </c>
      <c r="J59" s="498">
        <f>'IlumCusto (ORÇ)'!J59</f>
        <v>0</v>
      </c>
      <c r="K59" s="323">
        <f t="shared" si="0"/>
        <v>0</v>
      </c>
      <c r="L59" s="323">
        <f t="shared" si="1"/>
        <v>0</v>
      </c>
      <c r="M59" s="322"/>
      <c r="N59" s="322"/>
      <c r="P59" s="165">
        <f t="shared" si="2"/>
        <v>52</v>
      </c>
      <c r="Q59" s="1063" t="str">
        <f t="shared" si="3"/>
        <v xml:space="preserve"> </v>
      </c>
      <c r="R59" s="1063"/>
      <c r="S59" s="1063"/>
      <c r="T59" s="1063"/>
      <c r="U59" s="1064"/>
      <c r="V59" s="166">
        <f t="shared" si="4"/>
        <v>0</v>
      </c>
      <c r="W59" s="324">
        <f t="shared" si="7"/>
        <v>0</v>
      </c>
      <c r="X59" s="325">
        <f>IF(AND(K59&gt;0,'Custo Contábil'!$D$7&gt;0),ROUND(K59*('Custo Contábil'!$D$20/'Custo Contábil'!$D$7)*W59,2),0)</f>
        <v>0</v>
      </c>
      <c r="Y59" s="380">
        <f t="shared" si="6"/>
        <v>0</v>
      </c>
    </row>
    <row r="60" spans="2:25" ht="15" customHeight="1" outlineLevel="1" x14ac:dyDescent="0.25">
      <c r="B60" s="165">
        <v>53</v>
      </c>
      <c r="C60" s="1065" t="str">
        <f>IF(ISBLANK('IlumCusto (ORÇ)'!C60)," ",'IlumCusto (ORÇ)'!C60)</f>
        <v xml:space="preserve"> </v>
      </c>
      <c r="D60" s="1066"/>
      <c r="E60" s="1066"/>
      <c r="F60" s="1066"/>
      <c r="G60" s="1066"/>
      <c r="H60" s="505">
        <f>'IlumCusto (ORÇ)'!H60</f>
        <v>0</v>
      </c>
      <c r="I60" s="506">
        <f>'IlumCusto (ORÇ)'!I60</f>
        <v>0</v>
      </c>
      <c r="J60" s="498">
        <f>'IlumCusto (ORÇ)'!J60</f>
        <v>0</v>
      </c>
      <c r="K60" s="323">
        <f t="shared" si="0"/>
        <v>0</v>
      </c>
      <c r="L60" s="323">
        <f t="shared" si="1"/>
        <v>0</v>
      </c>
      <c r="M60" s="322"/>
      <c r="N60" s="322"/>
      <c r="P60" s="165">
        <f t="shared" si="2"/>
        <v>53</v>
      </c>
      <c r="Q60" s="1063" t="str">
        <f t="shared" si="3"/>
        <v xml:space="preserve"> </v>
      </c>
      <c r="R60" s="1063"/>
      <c r="S60" s="1063"/>
      <c r="T60" s="1063"/>
      <c r="U60" s="1064"/>
      <c r="V60" s="166">
        <f t="shared" si="4"/>
        <v>0</v>
      </c>
      <c r="W60" s="324">
        <f t="shared" si="7"/>
        <v>0</v>
      </c>
      <c r="X60" s="325">
        <f>IF(AND(K60&gt;0,'Custo Contábil'!$D$7&gt;0),ROUND(K60*('Custo Contábil'!$D$20/'Custo Contábil'!$D$7)*W60,2),0)</f>
        <v>0</v>
      </c>
      <c r="Y60" s="380">
        <f t="shared" si="6"/>
        <v>0</v>
      </c>
    </row>
    <row r="61" spans="2:25" ht="15" customHeight="1" outlineLevel="1" x14ac:dyDescent="0.25">
      <c r="B61" s="167">
        <v>54</v>
      </c>
      <c r="C61" s="1065" t="str">
        <f>IF(ISBLANK('IlumCusto (ORÇ)'!C61)," ",'IlumCusto (ORÇ)'!C61)</f>
        <v xml:space="preserve"> </v>
      </c>
      <c r="D61" s="1066"/>
      <c r="E61" s="1066"/>
      <c r="F61" s="1066"/>
      <c r="G61" s="1066"/>
      <c r="H61" s="505">
        <f>'IlumCusto (ORÇ)'!H61</f>
        <v>0</v>
      </c>
      <c r="I61" s="506">
        <f>'IlumCusto (ORÇ)'!I61</f>
        <v>0</v>
      </c>
      <c r="J61" s="498">
        <f>'IlumCusto (ORÇ)'!J61</f>
        <v>0</v>
      </c>
      <c r="K61" s="323">
        <f t="shared" si="0"/>
        <v>0</v>
      </c>
      <c r="L61" s="323">
        <f t="shared" si="1"/>
        <v>0</v>
      </c>
      <c r="M61" s="322"/>
      <c r="N61" s="322"/>
      <c r="P61" s="165">
        <f t="shared" si="2"/>
        <v>54</v>
      </c>
      <c r="Q61" s="1063" t="str">
        <f t="shared" si="3"/>
        <v xml:space="preserve"> </v>
      </c>
      <c r="R61" s="1063"/>
      <c r="S61" s="1063"/>
      <c r="T61" s="1063"/>
      <c r="U61" s="1064"/>
      <c r="V61" s="166">
        <f t="shared" si="4"/>
        <v>0</v>
      </c>
      <c r="W61" s="324">
        <f t="shared" si="7"/>
        <v>0</v>
      </c>
      <c r="X61" s="325">
        <f>IF(AND(K61&gt;0,'Custo Contábil'!$D$7&gt;0),ROUND(K61*('Custo Contábil'!$D$20/'Custo Contábil'!$D$7)*W61,2),0)</f>
        <v>0</v>
      </c>
      <c r="Y61" s="380">
        <f t="shared" si="6"/>
        <v>0</v>
      </c>
    </row>
    <row r="62" spans="2:25" ht="15" customHeight="1" outlineLevel="1" x14ac:dyDescent="0.25">
      <c r="B62" s="165">
        <v>55</v>
      </c>
      <c r="C62" s="1065" t="str">
        <f>IF(ISBLANK('IlumCusto (ORÇ)'!C62)," ",'IlumCusto (ORÇ)'!C62)</f>
        <v xml:space="preserve"> </v>
      </c>
      <c r="D62" s="1066"/>
      <c r="E62" s="1066"/>
      <c r="F62" s="1066"/>
      <c r="G62" s="1066"/>
      <c r="H62" s="505">
        <f>'IlumCusto (ORÇ)'!H62</f>
        <v>0</v>
      </c>
      <c r="I62" s="506">
        <f>'IlumCusto (ORÇ)'!I62</f>
        <v>0</v>
      </c>
      <c r="J62" s="498">
        <f>'IlumCusto (ORÇ)'!J62</f>
        <v>0</v>
      </c>
      <c r="K62" s="323">
        <f t="shared" si="0"/>
        <v>0</v>
      </c>
      <c r="L62" s="323">
        <f t="shared" si="1"/>
        <v>0</v>
      </c>
      <c r="M62" s="322"/>
      <c r="N62" s="322"/>
      <c r="P62" s="165">
        <f t="shared" si="2"/>
        <v>55</v>
      </c>
      <c r="Q62" s="1063" t="str">
        <f t="shared" si="3"/>
        <v xml:space="preserve"> </v>
      </c>
      <c r="R62" s="1063"/>
      <c r="S62" s="1063"/>
      <c r="T62" s="1063"/>
      <c r="U62" s="1064"/>
      <c r="V62" s="166">
        <f t="shared" si="4"/>
        <v>0</v>
      </c>
      <c r="W62" s="324">
        <f t="shared" si="7"/>
        <v>0</v>
      </c>
      <c r="X62" s="325">
        <f>IF(AND(K62&gt;0,'Custo Contábil'!$D$7&gt;0),ROUND(K62*('Custo Contábil'!$D$20/'Custo Contábil'!$D$7)*W62,2),0)</f>
        <v>0</v>
      </c>
      <c r="Y62" s="380">
        <f t="shared" si="6"/>
        <v>0</v>
      </c>
    </row>
    <row r="63" spans="2:25" ht="15" customHeight="1" outlineLevel="1" x14ac:dyDescent="0.25">
      <c r="B63" s="167">
        <v>56</v>
      </c>
      <c r="C63" s="1065" t="str">
        <f>IF(ISBLANK('IlumCusto (ORÇ)'!C63)," ",'IlumCusto (ORÇ)'!C63)</f>
        <v xml:space="preserve"> </v>
      </c>
      <c r="D63" s="1066"/>
      <c r="E63" s="1066"/>
      <c r="F63" s="1066"/>
      <c r="G63" s="1066"/>
      <c r="H63" s="505">
        <f>'IlumCusto (ORÇ)'!H63</f>
        <v>0</v>
      </c>
      <c r="I63" s="506">
        <f>'IlumCusto (ORÇ)'!I63</f>
        <v>0</v>
      </c>
      <c r="J63" s="498">
        <f>'IlumCusto (ORÇ)'!J63</f>
        <v>0</v>
      </c>
      <c r="K63" s="323">
        <f t="shared" si="0"/>
        <v>0</v>
      </c>
      <c r="L63" s="323">
        <f t="shared" si="1"/>
        <v>0</v>
      </c>
      <c r="M63" s="322"/>
      <c r="N63" s="322"/>
      <c r="P63" s="165">
        <f t="shared" si="2"/>
        <v>56</v>
      </c>
      <c r="Q63" s="1063" t="str">
        <f t="shared" si="3"/>
        <v xml:space="preserve"> </v>
      </c>
      <c r="R63" s="1063"/>
      <c r="S63" s="1063"/>
      <c r="T63" s="1063"/>
      <c r="U63" s="1064"/>
      <c r="V63" s="166">
        <f t="shared" si="4"/>
        <v>0</v>
      </c>
      <c r="W63" s="324">
        <f t="shared" si="7"/>
        <v>0</v>
      </c>
      <c r="X63" s="325">
        <f>IF(AND(K63&gt;0,'Custo Contábil'!$D$7&gt;0),ROUND(K63*('Custo Contábil'!$D$20/'Custo Contábil'!$D$7)*W63,2),0)</f>
        <v>0</v>
      </c>
      <c r="Y63" s="380">
        <f t="shared" si="6"/>
        <v>0</v>
      </c>
    </row>
    <row r="64" spans="2:25" ht="15" customHeight="1" outlineLevel="1" x14ac:dyDescent="0.25">
      <c r="B64" s="165">
        <v>57</v>
      </c>
      <c r="C64" s="1065" t="str">
        <f>IF(ISBLANK('IlumCusto (ORÇ)'!C64)," ",'IlumCusto (ORÇ)'!C64)</f>
        <v xml:space="preserve"> </v>
      </c>
      <c r="D64" s="1066"/>
      <c r="E64" s="1066"/>
      <c r="F64" s="1066"/>
      <c r="G64" s="1066"/>
      <c r="H64" s="505">
        <f>'IlumCusto (ORÇ)'!H64</f>
        <v>0</v>
      </c>
      <c r="I64" s="506">
        <f>'IlumCusto (ORÇ)'!I64</f>
        <v>0</v>
      </c>
      <c r="J64" s="498">
        <f>'IlumCusto (ORÇ)'!J64</f>
        <v>0</v>
      </c>
      <c r="K64" s="323">
        <f t="shared" si="0"/>
        <v>0</v>
      </c>
      <c r="L64" s="323">
        <f t="shared" si="1"/>
        <v>0</v>
      </c>
      <c r="M64" s="322"/>
      <c r="N64" s="322"/>
      <c r="P64" s="165">
        <f t="shared" si="2"/>
        <v>57</v>
      </c>
      <c r="Q64" s="1063" t="str">
        <f t="shared" si="3"/>
        <v xml:space="preserve"> </v>
      </c>
      <c r="R64" s="1063"/>
      <c r="S64" s="1063"/>
      <c r="T64" s="1063"/>
      <c r="U64" s="1064"/>
      <c r="V64" s="166">
        <f t="shared" si="4"/>
        <v>0</v>
      </c>
      <c r="W64" s="324">
        <f t="shared" si="7"/>
        <v>0</v>
      </c>
      <c r="X64" s="325">
        <f>IF(AND(K64&gt;0,'Custo Contábil'!$D$7&gt;0),ROUND(K64*('Custo Contábil'!$D$20/'Custo Contábil'!$D$7)*W64,2),0)</f>
        <v>0</v>
      </c>
      <c r="Y64" s="380">
        <f t="shared" si="6"/>
        <v>0</v>
      </c>
    </row>
    <row r="65" spans="2:25" ht="15" customHeight="1" outlineLevel="1" x14ac:dyDescent="0.25">
      <c r="B65" s="167">
        <v>58</v>
      </c>
      <c r="C65" s="1065" t="str">
        <f>IF(ISBLANK('IlumCusto (ORÇ)'!C65)," ",'IlumCusto (ORÇ)'!C65)</f>
        <v xml:space="preserve"> </v>
      </c>
      <c r="D65" s="1066"/>
      <c r="E65" s="1066"/>
      <c r="F65" s="1066"/>
      <c r="G65" s="1066"/>
      <c r="H65" s="505">
        <f>'IlumCusto (ORÇ)'!H65</f>
        <v>0</v>
      </c>
      <c r="I65" s="506">
        <f>'IlumCusto (ORÇ)'!I65</f>
        <v>0</v>
      </c>
      <c r="J65" s="498">
        <f>'IlumCusto (ORÇ)'!J65</f>
        <v>0</v>
      </c>
      <c r="K65" s="323">
        <f t="shared" si="0"/>
        <v>0</v>
      </c>
      <c r="L65" s="323">
        <f t="shared" si="1"/>
        <v>0</v>
      </c>
      <c r="M65" s="322"/>
      <c r="N65" s="322"/>
      <c r="P65" s="165">
        <f t="shared" si="2"/>
        <v>58</v>
      </c>
      <c r="Q65" s="1063" t="str">
        <f t="shared" si="3"/>
        <v xml:space="preserve"> </v>
      </c>
      <c r="R65" s="1063"/>
      <c r="S65" s="1063"/>
      <c r="T65" s="1063"/>
      <c r="U65" s="1064"/>
      <c r="V65" s="166">
        <f t="shared" si="4"/>
        <v>0</v>
      </c>
      <c r="W65" s="324">
        <f t="shared" si="7"/>
        <v>0</v>
      </c>
      <c r="X65" s="325">
        <f>IF(AND(K65&gt;0,'Custo Contábil'!$D$7&gt;0),ROUND(K65*('Custo Contábil'!$D$20/'Custo Contábil'!$D$7)*W65,2),0)</f>
        <v>0</v>
      </c>
      <c r="Y65" s="380">
        <f t="shared" si="6"/>
        <v>0</v>
      </c>
    </row>
    <row r="66" spans="2:25" ht="15" customHeight="1" outlineLevel="1" x14ac:dyDescent="0.25">
      <c r="B66" s="165">
        <v>59</v>
      </c>
      <c r="C66" s="1065" t="str">
        <f>IF(ISBLANK('IlumCusto (ORÇ)'!C66)," ",'IlumCusto (ORÇ)'!C66)</f>
        <v xml:space="preserve"> </v>
      </c>
      <c r="D66" s="1066"/>
      <c r="E66" s="1066"/>
      <c r="F66" s="1066"/>
      <c r="G66" s="1066"/>
      <c r="H66" s="505">
        <f>'IlumCusto (ORÇ)'!H66</f>
        <v>0</v>
      </c>
      <c r="I66" s="506">
        <f>'IlumCusto (ORÇ)'!I66</f>
        <v>0</v>
      </c>
      <c r="J66" s="498">
        <f>'IlumCusto (ORÇ)'!J66</f>
        <v>0</v>
      </c>
      <c r="K66" s="323">
        <f t="shared" si="0"/>
        <v>0</v>
      </c>
      <c r="L66" s="323">
        <f t="shared" si="1"/>
        <v>0</v>
      </c>
      <c r="M66" s="322"/>
      <c r="N66" s="322"/>
      <c r="P66" s="165">
        <f t="shared" si="2"/>
        <v>59</v>
      </c>
      <c r="Q66" s="1063" t="str">
        <f t="shared" si="3"/>
        <v xml:space="preserve"> </v>
      </c>
      <c r="R66" s="1063"/>
      <c r="S66" s="1063"/>
      <c r="T66" s="1063"/>
      <c r="U66" s="1064"/>
      <c r="V66" s="166">
        <f t="shared" si="4"/>
        <v>0</v>
      </c>
      <c r="W66" s="324">
        <f t="shared" si="7"/>
        <v>0</v>
      </c>
      <c r="X66" s="325">
        <f>IF(AND(K66&gt;0,'Custo Contábil'!$D$7&gt;0),ROUND(K66*('Custo Contábil'!$D$20/'Custo Contábil'!$D$7)*W66,2),0)</f>
        <v>0</v>
      </c>
      <c r="Y66" s="380">
        <f t="shared" si="6"/>
        <v>0</v>
      </c>
    </row>
    <row r="67" spans="2:25" ht="15" customHeight="1" outlineLevel="1" x14ac:dyDescent="0.25">
      <c r="B67" s="167">
        <v>60</v>
      </c>
      <c r="C67" s="1065" t="str">
        <f>IF(ISBLANK('IlumCusto (ORÇ)'!C67)," ",'IlumCusto (ORÇ)'!C67)</f>
        <v xml:space="preserve"> </v>
      </c>
      <c r="D67" s="1066"/>
      <c r="E67" s="1066"/>
      <c r="F67" s="1066"/>
      <c r="G67" s="1066"/>
      <c r="H67" s="505">
        <f>'IlumCusto (ORÇ)'!H67</f>
        <v>0</v>
      </c>
      <c r="I67" s="506">
        <f>'IlumCusto (ORÇ)'!I67</f>
        <v>0</v>
      </c>
      <c r="J67" s="498">
        <f>'IlumCusto (ORÇ)'!J67</f>
        <v>0</v>
      </c>
      <c r="K67" s="323">
        <f t="shared" si="0"/>
        <v>0</v>
      </c>
      <c r="L67" s="323">
        <f t="shared" si="1"/>
        <v>0</v>
      </c>
      <c r="M67" s="322"/>
      <c r="N67" s="322"/>
      <c r="P67" s="165">
        <f t="shared" si="2"/>
        <v>60</v>
      </c>
      <c r="Q67" s="1063" t="str">
        <f t="shared" si="3"/>
        <v xml:space="preserve"> </v>
      </c>
      <c r="R67" s="1063"/>
      <c r="S67" s="1063"/>
      <c r="T67" s="1063"/>
      <c r="U67" s="1064"/>
      <c r="V67" s="166">
        <f t="shared" si="4"/>
        <v>0</v>
      </c>
      <c r="W67" s="324">
        <f t="shared" si="7"/>
        <v>0</v>
      </c>
      <c r="X67" s="325">
        <f>IF(AND(K67&gt;0,'Custo Contábil'!$D$7&gt;0),ROUND(K67*('Custo Contábil'!$D$20/'Custo Contábil'!$D$7)*W67,2),0)</f>
        <v>0</v>
      </c>
      <c r="Y67" s="380">
        <f t="shared" si="6"/>
        <v>0</v>
      </c>
    </row>
    <row r="68" spans="2:25" ht="15" customHeight="1" outlineLevel="1" x14ac:dyDescent="0.25">
      <c r="B68" s="165">
        <v>61</v>
      </c>
      <c r="C68" s="1065" t="str">
        <f>IF(ISBLANK('IlumCusto (ORÇ)'!C68)," ",'IlumCusto (ORÇ)'!C68)</f>
        <v xml:space="preserve"> </v>
      </c>
      <c r="D68" s="1066"/>
      <c r="E68" s="1066"/>
      <c r="F68" s="1066"/>
      <c r="G68" s="1066"/>
      <c r="H68" s="505">
        <f>'IlumCusto (ORÇ)'!H68</f>
        <v>0</v>
      </c>
      <c r="I68" s="506">
        <f>'IlumCusto (ORÇ)'!I68</f>
        <v>0</v>
      </c>
      <c r="J68" s="498">
        <f>'IlumCusto (ORÇ)'!J68</f>
        <v>0</v>
      </c>
      <c r="K68" s="323">
        <f t="shared" si="0"/>
        <v>0</v>
      </c>
      <c r="L68" s="323">
        <f t="shared" si="1"/>
        <v>0</v>
      </c>
      <c r="M68" s="322"/>
      <c r="N68" s="322"/>
      <c r="P68" s="165">
        <f t="shared" si="2"/>
        <v>61</v>
      </c>
      <c r="Q68" s="1063" t="str">
        <f t="shared" si="3"/>
        <v xml:space="preserve"> </v>
      </c>
      <c r="R68" s="1063"/>
      <c r="S68" s="1063"/>
      <c r="T68" s="1063"/>
      <c r="U68" s="1064"/>
      <c r="V68" s="166">
        <f t="shared" si="4"/>
        <v>0</v>
      </c>
      <c r="W68" s="324">
        <f t="shared" si="7"/>
        <v>0</v>
      </c>
      <c r="X68" s="325">
        <f>IF(AND(K68&gt;0,'Custo Contábil'!$D$7&gt;0),ROUND(K68*('Custo Contábil'!$D$20/'Custo Contábil'!$D$7)*W68,2),0)</f>
        <v>0</v>
      </c>
      <c r="Y68" s="380">
        <f t="shared" si="6"/>
        <v>0</v>
      </c>
    </row>
    <row r="69" spans="2:25" ht="15" customHeight="1" outlineLevel="1" x14ac:dyDescent="0.25">
      <c r="B69" s="167">
        <v>62</v>
      </c>
      <c r="C69" s="1065" t="str">
        <f>IF(ISBLANK('IlumCusto (ORÇ)'!C69)," ",'IlumCusto (ORÇ)'!C69)</f>
        <v xml:space="preserve"> </v>
      </c>
      <c r="D69" s="1066"/>
      <c r="E69" s="1066"/>
      <c r="F69" s="1066"/>
      <c r="G69" s="1066"/>
      <c r="H69" s="505">
        <f>'IlumCusto (ORÇ)'!H69</f>
        <v>0</v>
      </c>
      <c r="I69" s="506">
        <f>'IlumCusto (ORÇ)'!I69</f>
        <v>0</v>
      </c>
      <c r="J69" s="498">
        <f>'IlumCusto (ORÇ)'!J69</f>
        <v>0</v>
      </c>
      <c r="K69" s="323">
        <f t="shared" si="0"/>
        <v>0</v>
      </c>
      <c r="L69" s="323">
        <f t="shared" si="1"/>
        <v>0</v>
      </c>
      <c r="M69" s="322"/>
      <c r="N69" s="322"/>
      <c r="P69" s="165">
        <f t="shared" si="2"/>
        <v>62</v>
      </c>
      <c r="Q69" s="1063" t="str">
        <f t="shared" si="3"/>
        <v xml:space="preserve"> </v>
      </c>
      <c r="R69" s="1063"/>
      <c r="S69" s="1063"/>
      <c r="T69" s="1063"/>
      <c r="U69" s="1064"/>
      <c r="V69" s="166">
        <f t="shared" si="4"/>
        <v>0</v>
      </c>
      <c r="W69" s="324">
        <f t="shared" si="7"/>
        <v>0</v>
      </c>
      <c r="X69" s="325">
        <f>IF(AND(K69&gt;0,'Custo Contábil'!$D$7&gt;0),ROUND(K69*('Custo Contábil'!$D$20/'Custo Contábil'!$D$7)*W69,2),0)</f>
        <v>0</v>
      </c>
      <c r="Y69" s="380">
        <f t="shared" si="6"/>
        <v>0</v>
      </c>
    </row>
    <row r="70" spans="2:25" ht="15" customHeight="1" outlineLevel="1" x14ac:dyDescent="0.25">
      <c r="B70" s="165">
        <v>63</v>
      </c>
      <c r="C70" s="1065" t="str">
        <f>IF(ISBLANK('IlumCusto (ORÇ)'!C70)," ",'IlumCusto (ORÇ)'!C70)</f>
        <v xml:space="preserve"> </v>
      </c>
      <c r="D70" s="1066"/>
      <c r="E70" s="1066"/>
      <c r="F70" s="1066"/>
      <c r="G70" s="1066"/>
      <c r="H70" s="505">
        <f>'IlumCusto (ORÇ)'!H70</f>
        <v>0</v>
      </c>
      <c r="I70" s="506">
        <f>'IlumCusto (ORÇ)'!I70</f>
        <v>0</v>
      </c>
      <c r="J70" s="498">
        <f>'IlumCusto (ORÇ)'!J70</f>
        <v>0</v>
      </c>
      <c r="K70" s="323">
        <f t="shared" si="0"/>
        <v>0</v>
      </c>
      <c r="L70" s="323">
        <f t="shared" si="1"/>
        <v>0</v>
      </c>
      <c r="M70" s="322"/>
      <c r="N70" s="322"/>
      <c r="P70" s="165">
        <f t="shared" si="2"/>
        <v>63</v>
      </c>
      <c r="Q70" s="1063" t="str">
        <f t="shared" si="3"/>
        <v xml:space="preserve"> </v>
      </c>
      <c r="R70" s="1063"/>
      <c r="S70" s="1063"/>
      <c r="T70" s="1063"/>
      <c r="U70" s="1064"/>
      <c r="V70" s="166">
        <f t="shared" si="4"/>
        <v>0</v>
      </c>
      <c r="W70" s="324">
        <f t="shared" si="7"/>
        <v>0</v>
      </c>
      <c r="X70" s="325">
        <f>IF(AND(K70&gt;0,'Custo Contábil'!$D$7&gt;0),ROUND(K70*('Custo Contábil'!$D$20/'Custo Contábil'!$D$7)*W70,2),0)</f>
        <v>0</v>
      </c>
      <c r="Y70" s="380">
        <f t="shared" si="6"/>
        <v>0</v>
      </c>
    </row>
    <row r="71" spans="2:25" ht="15" customHeight="1" outlineLevel="1" x14ac:dyDescent="0.25">
      <c r="B71" s="167">
        <v>64</v>
      </c>
      <c r="C71" s="1065" t="str">
        <f>IF(ISBLANK('IlumCusto (ORÇ)'!C71)," ",'IlumCusto (ORÇ)'!C71)</f>
        <v xml:space="preserve"> </v>
      </c>
      <c r="D71" s="1066"/>
      <c r="E71" s="1066"/>
      <c r="F71" s="1066"/>
      <c r="G71" s="1066"/>
      <c r="H71" s="505">
        <f>'IlumCusto (ORÇ)'!H71</f>
        <v>0</v>
      </c>
      <c r="I71" s="506">
        <f>'IlumCusto (ORÇ)'!I71</f>
        <v>0</v>
      </c>
      <c r="J71" s="498">
        <f>'IlumCusto (ORÇ)'!J71</f>
        <v>0</v>
      </c>
      <c r="K71" s="323">
        <f t="shared" si="0"/>
        <v>0</v>
      </c>
      <c r="L71" s="323">
        <f t="shared" si="1"/>
        <v>0</v>
      </c>
      <c r="M71" s="322"/>
      <c r="N71" s="322"/>
      <c r="P71" s="165">
        <f t="shared" si="2"/>
        <v>64</v>
      </c>
      <c r="Q71" s="1063" t="str">
        <f t="shared" si="3"/>
        <v xml:space="preserve"> </v>
      </c>
      <c r="R71" s="1063"/>
      <c r="S71" s="1063"/>
      <c r="T71" s="1063"/>
      <c r="U71" s="1064"/>
      <c r="V71" s="166">
        <f t="shared" si="4"/>
        <v>0</v>
      </c>
      <c r="W71" s="324">
        <f t="shared" si="7"/>
        <v>0</v>
      </c>
      <c r="X71" s="325">
        <f>IF(AND(K71&gt;0,'Custo Contábil'!$D$7&gt;0),ROUND(K71*('Custo Contábil'!$D$20/'Custo Contábil'!$D$7)*W71,2),0)</f>
        <v>0</v>
      </c>
      <c r="Y71" s="380">
        <f t="shared" si="6"/>
        <v>0</v>
      </c>
    </row>
    <row r="72" spans="2:25" ht="15" customHeight="1" outlineLevel="1" x14ac:dyDescent="0.25">
      <c r="B72" s="165">
        <v>65</v>
      </c>
      <c r="C72" s="1065" t="str">
        <f>IF(ISBLANK('IlumCusto (ORÇ)'!C72)," ",'IlumCusto (ORÇ)'!C72)</f>
        <v xml:space="preserve"> </v>
      </c>
      <c r="D72" s="1066"/>
      <c r="E72" s="1066"/>
      <c r="F72" s="1066"/>
      <c r="G72" s="1066"/>
      <c r="H72" s="505">
        <f>'IlumCusto (ORÇ)'!H72</f>
        <v>0</v>
      </c>
      <c r="I72" s="506">
        <f>'IlumCusto (ORÇ)'!I72</f>
        <v>0</v>
      </c>
      <c r="J72" s="498">
        <f>'IlumCusto (ORÇ)'!J72</f>
        <v>0</v>
      </c>
      <c r="K72" s="323">
        <f t="shared" si="0"/>
        <v>0</v>
      </c>
      <c r="L72" s="323">
        <f t="shared" si="1"/>
        <v>0</v>
      </c>
      <c r="M72" s="322"/>
      <c r="N72" s="322"/>
      <c r="P72" s="165">
        <f t="shared" si="2"/>
        <v>65</v>
      </c>
      <c r="Q72" s="1063" t="str">
        <f t="shared" si="3"/>
        <v xml:space="preserve"> </v>
      </c>
      <c r="R72" s="1063"/>
      <c r="S72" s="1063"/>
      <c r="T72" s="1063"/>
      <c r="U72" s="1064"/>
      <c r="V72" s="166">
        <f t="shared" si="4"/>
        <v>0</v>
      </c>
      <c r="W72" s="324">
        <f t="shared" ref="W72:W103" si="8">IF(OR(V72="",V72=0),0,(Desc*((1+Desc)^V72))/(((1+Desc)^V72)-1))</f>
        <v>0</v>
      </c>
      <c r="X72" s="325">
        <f>IF(AND(K72&gt;0,'Custo Contábil'!$D$7&gt;0),ROUND(K72*('Custo Contábil'!$D$20/'Custo Contábil'!$D$7)*W72,2),0)</f>
        <v>0</v>
      </c>
      <c r="Y72" s="380">
        <f t="shared" si="6"/>
        <v>0</v>
      </c>
    </row>
    <row r="73" spans="2:25" ht="15" customHeight="1" outlineLevel="1" x14ac:dyDescent="0.25">
      <c r="B73" s="167">
        <v>66</v>
      </c>
      <c r="C73" s="1065" t="str">
        <f>IF(ISBLANK('IlumCusto (ORÇ)'!C73)," ",'IlumCusto (ORÇ)'!C73)</f>
        <v xml:space="preserve"> </v>
      </c>
      <c r="D73" s="1066"/>
      <c r="E73" s="1066"/>
      <c r="F73" s="1066"/>
      <c r="G73" s="1066"/>
      <c r="H73" s="505">
        <f>'IlumCusto (ORÇ)'!H73</f>
        <v>0</v>
      </c>
      <c r="I73" s="506">
        <f>'IlumCusto (ORÇ)'!I73</f>
        <v>0</v>
      </c>
      <c r="J73" s="498">
        <f>'IlumCusto (ORÇ)'!J73</f>
        <v>0</v>
      </c>
      <c r="K73" s="323">
        <f t="shared" ref="K73:K108" si="9">I73*J73</f>
        <v>0</v>
      </c>
      <c r="L73" s="323">
        <f t="shared" ref="L73:L108" si="10">K73-M73-N73</f>
        <v>0</v>
      </c>
      <c r="M73" s="322"/>
      <c r="N73" s="322"/>
      <c r="P73" s="165">
        <f t="shared" si="2"/>
        <v>66</v>
      </c>
      <c r="Q73" s="1063" t="str">
        <f t="shared" ref="Q73:Q107" si="11">IF(OR(C73=0,C73=""),"",C73)</f>
        <v xml:space="preserve"> </v>
      </c>
      <c r="R73" s="1063"/>
      <c r="S73" s="1063"/>
      <c r="T73" s="1063"/>
      <c r="U73" s="1064"/>
      <c r="V73" s="166">
        <f t="shared" ref="V73:V107" si="12">IF(H73="",0,H73)</f>
        <v>0</v>
      </c>
      <c r="W73" s="324">
        <f t="shared" si="8"/>
        <v>0</v>
      </c>
      <c r="X73" s="325">
        <f>IF(AND(K73&gt;0,'Custo Contábil'!$D$7&gt;0),ROUND(K73*('Custo Contábil'!$D$20/'Custo Contábil'!$D$7)*W73,2),0)</f>
        <v>0</v>
      </c>
      <c r="Y73" s="380">
        <f t="shared" ref="Y73:Y108" si="13">V73*X73</f>
        <v>0</v>
      </c>
    </row>
    <row r="74" spans="2:25" ht="15" customHeight="1" outlineLevel="1" x14ac:dyDescent="0.25">
      <c r="B74" s="165">
        <v>67</v>
      </c>
      <c r="C74" s="1065" t="str">
        <f>IF(ISBLANK('IlumCusto (ORÇ)'!C74)," ",'IlumCusto (ORÇ)'!C74)</f>
        <v xml:space="preserve"> </v>
      </c>
      <c r="D74" s="1066"/>
      <c r="E74" s="1066"/>
      <c r="F74" s="1066"/>
      <c r="G74" s="1066"/>
      <c r="H74" s="505">
        <f>'IlumCusto (ORÇ)'!H74</f>
        <v>0</v>
      </c>
      <c r="I74" s="506">
        <f>'IlumCusto (ORÇ)'!I74</f>
        <v>0</v>
      </c>
      <c r="J74" s="498">
        <f>'IlumCusto (ORÇ)'!J74</f>
        <v>0</v>
      </c>
      <c r="K74" s="323">
        <f t="shared" si="9"/>
        <v>0</v>
      </c>
      <c r="L74" s="323">
        <f t="shared" si="10"/>
        <v>0</v>
      </c>
      <c r="M74" s="322"/>
      <c r="N74" s="322"/>
      <c r="P74" s="165">
        <f t="shared" si="2"/>
        <v>67</v>
      </c>
      <c r="Q74" s="1063" t="str">
        <f t="shared" si="11"/>
        <v xml:space="preserve"> </v>
      </c>
      <c r="R74" s="1063"/>
      <c r="S74" s="1063"/>
      <c r="T74" s="1063"/>
      <c r="U74" s="1064"/>
      <c r="V74" s="166">
        <f t="shared" si="12"/>
        <v>0</v>
      </c>
      <c r="W74" s="324">
        <f t="shared" si="8"/>
        <v>0</v>
      </c>
      <c r="X74" s="325">
        <f>IF(AND(K74&gt;0,'Custo Contábil'!$D$7&gt;0),ROUND(K74*('Custo Contábil'!$D$20/'Custo Contábil'!$D$7)*W74,2),0)</f>
        <v>0</v>
      </c>
      <c r="Y74" s="380">
        <f t="shared" si="13"/>
        <v>0</v>
      </c>
    </row>
    <row r="75" spans="2:25" ht="15" customHeight="1" outlineLevel="1" x14ac:dyDescent="0.25">
      <c r="B75" s="167">
        <v>68</v>
      </c>
      <c r="C75" s="1065" t="str">
        <f>IF(ISBLANK('IlumCusto (ORÇ)'!C75)," ",'IlumCusto (ORÇ)'!C75)</f>
        <v xml:space="preserve"> </v>
      </c>
      <c r="D75" s="1066"/>
      <c r="E75" s="1066"/>
      <c r="F75" s="1066"/>
      <c r="G75" s="1066"/>
      <c r="H75" s="505">
        <f>'IlumCusto (ORÇ)'!H75</f>
        <v>0</v>
      </c>
      <c r="I75" s="506">
        <f>'IlumCusto (ORÇ)'!I75</f>
        <v>0</v>
      </c>
      <c r="J75" s="498">
        <f>'IlumCusto (ORÇ)'!J75</f>
        <v>0</v>
      </c>
      <c r="K75" s="323">
        <f t="shared" si="9"/>
        <v>0</v>
      </c>
      <c r="L75" s="323">
        <f t="shared" si="10"/>
        <v>0</v>
      </c>
      <c r="M75" s="322"/>
      <c r="N75" s="322"/>
      <c r="P75" s="165">
        <f t="shared" si="2"/>
        <v>68</v>
      </c>
      <c r="Q75" s="1063" t="str">
        <f t="shared" si="11"/>
        <v xml:space="preserve"> </v>
      </c>
      <c r="R75" s="1063"/>
      <c r="S75" s="1063"/>
      <c r="T75" s="1063"/>
      <c r="U75" s="1064"/>
      <c r="V75" s="166">
        <f t="shared" si="12"/>
        <v>0</v>
      </c>
      <c r="W75" s="324">
        <f t="shared" si="8"/>
        <v>0</v>
      </c>
      <c r="X75" s="325">
        <f>IF(AND(K75&gt;0,'Custo Contábil'!$D$7&gt;0),ROUND(K75*('Custo Contábil'!$D$20/'Custo Contábil'!$D$7)*W75,2),0)</f>
        <v>0</v>
      </c>
      <c r="Y75" s="380">
        <f t="shared" si="13"/>
        <v>0</v>
      </c>
    </row>
    <row r="76" spans="2:25" ht="15" customHeight="1" outlineLevel="1" x14ac:dyDescent="0.25">
      <c r="B76" s="165">
        <v>69</v>
      </c>
      <c r="C76" s="1065" t="str">
        <f>IF(ISBLANK('IlumCusto (ORÇ)'!C76)," ",'IlumCusto (ORÇ)'!C76)</f>
        <v xml:space="preserve"> </v>
      </c>
      <c r="D76" s="1066"/>
      <c r="E76" s="1066"/>
      <c r="F76" s="1066"/>
      <c r="G76" s="1066"/>
      <c r="H76" s="505">
        <f>'IlumCusto (ORÇ)'!H76</f>
        <v>0</v>
      </c>
      <c r="I76" s="506">
        <f>'IlumCusto (ORÇ)'!I76</f>
        <v>0</v>
      </c>
      <c r="J76" s="498">
        <f>'IlumCusto (ORÇ)'!J76</f>
        <v>0</v>
      </c>
      <c r="K76" s="323">
        <f t="shared" si="9"/>
        <v>0</v>
      </c>
      <c r="L76" s="323">
        <f t="shared" si="10"/>
        <v>0</v>
      </c>
      <c r="M76" s="322"/>
      <c r="N76" s="322"/>
      <c r="P76" s="165">
        <f t="shared" si="2"/>
        <v>69</v>
      </c>
      <c r="Q76" s="1063" t="str">
        <f t="shared" si="11"/>
        <v xml:space="preserve"> </v>
      </c>
      <c r="R76" s="1063"/>
      <c r="S76" s="1063"/>
      <c r="T76" s="1063"/>
      <c r="U76" s="1064"/>
      <c r="V76" s="166">
        <f t="shared" si="12"/>
        <v>0</v>
      </c>
      <c r="W76" s="324">
        <f t="shared" si="8"/>
        <v>0</v>
      </c>
      <c r="X76" s="325">
        <f>IF(AND(K76&gt;0,'Custo Contábil'!$D$7&gt;0),ROUND(K76*('Custo Contábil'!$D$20/'Custo Contábil'!$D$7)*W76,2),0)</f>
        <v>0</v>
      </c>
      <c r="Y76" s="380">
        <f t="shared" si="13"/>
        <v>0</v>
      </c>
    </row>
    <row r="77" spans="2:25" ht="15" customHeight="1" outlineLevel="1" x14ac:dyDescent="0.25">
      <c r="B77" s="167">
        <v>70</v>
      </c>
      <c r="C77" s="1065" t="str">
        <f>IF(ISBLANK('IlumCusto (ORÇ)'!C77)," ",'IlumCusto (ORÇ)'!C77)</f>
        <v xml:space="preserve"> </v>
      </c>
      <c r="D77" s="1066"/>
      <c r="E77" s="1066"/>
      <c r="F77" s="1066"/>
      <c r="G77" s="1066"/>
      <c r="H77" s="505">
        <f>'IlumCusto (ORÇ)'!H77</f>
        <v>0</v>
      </c>
      <c r="I77" s="506">
        <f>'IlumCusto (ORÇ)'!I77</f>
        <v>0</v>
      </c>
      <c r="J77" s="498">
        <f>'IlumCusto (ORÇ)'!J77</f>
        <v>0</v>
      </c>
      <c r="K77" s="323">
        <f t="shared" si="9"/>
        <v>0</v>
      </c>
      <c r="L77" s="323">
        <f t="shared" si="10"/>
        <v>0</v>
      </c>
      <c r="M77" s="322"/>
      <c r="N77" s="322"/>
      <c r="P77" s="165">
        <f t="shared" si="2"/>
        <v>70</v>
      </c>
      <c r="Q77" s="1063" t="str">
        <f t="shared" si="11"/>
        <v xml:space="preserve"> </v>
      </c>
      <c r="R77" s="1063"/>
      <c r="S77" s="1063"/>
      <c r="T77" s="1063"/>
      <c r="U77" s="1064"/>
      <c r="V77" s="166">
        <f t="shared" si="12"/>
        <v>0</v>
      </c>
      <c r="W77" s="324">
        <f t="shared" si="8"/>
        <v>0</v>
      </c>
      <c r="X77" s="325">
        <f>IF(AND(K77&gt;0,'Custo Contábil'!$D$7&gt;0),ROUND(K77*('Custo Contábil'!$D$20/'Custo Contábil'!$D$7)*W77,2),0)</f>
        <v>0</v>
      </c>
      <c r="Y77" s="380">
        <f t="shared" si="13"/>
        <v>0</v>
      </c>
    </row>
    <row r="78" spans="2:25" ht="15" customHeight="1" outlineLevel="1" x14ac:dyDescent="0.25">
      <c r="B78" s="165">
        <v>71</v>
      </c>
      <c r="C78" s="1065" t="str">
        <f>IF(ISBLANK('IlumCusto (ORÇ)'!C78)," ",'IlumCusto (ORÇ)'!C78)</f>
        <v xml:space="preserve"> </v>
      </c>
      <c r="D78" s="1066"/>
      <c r="E78" s="1066"/>
      <c r="F78" s="1066"/>
      <c r="G78" s="1066"/>
      <c r="H78" s="505">
        <f>'IlumCusto (ORÇ)'!H78</f>
        <v>0</v>
      </c>
      <c r="I78" s="506">
        <f>'IlumCusto (ORÇ)'!I78</f>
        <v>0</v>
      </c>
      <c r="J78" s="498">
        <f>'IlumCusto (ORÇ)'!J78</f>
        <v>0</v>
      </c>
      <c r="K78" s="323">
        <f t="shared" si="9"/>
        <v>0</v>
      </c>
      <c r="L78" s="323">
        <f t="shared" si="10"/>
        <v>0</v>
      </c>
      <c r="M78" s="322"/>
      <c r="N78" s="322"/>
      <c r="P78" s="165">
        <f t="shared" si="2"/>
        <v>71</v>
      </c>
      <c r="Q78" s="1063" t="str">
        <f t="shared" si="11"/>
        <v xml:space="preserve"> </v>
      </c>
      <c r="R78" s="1063"/>
      <c r="S78" s="1063"/>
      <c r="T78" s="1063"/>
      <c r="U78" s="1064"/>
      <c r="V78" s="166">
        <f t="shared" si="12"/>
        <v>0</v>
      </c>
      <c r="W78" s="324">
        <f t="shared" si="8"/>
        <v>0</v>
      </c>
      <c r="X78" s="325">
        <f>IF(AND(K78&gt;0,'Custo Contábil'!$D$7&gt;0),ROUND(K78*('Custo Contábil'!$D$20/'Custo Contábil'!$D$7)*W78,2),0)</f>
        <v>0</v>
      </c>
      <c r="Y78" s="380">
        <f t="shared" si="13"/>
        <v>0</v>
      </c>
    </row>
    <row r="79" spans="2:25" ht="15" customHeight="1" outlineLevel="1" x14ac:dyDescent="0.25">
      <c r="B79" s="167">
        <v>72</v>
      </c>
      <c r="C79" s="1065" t="str">
        <f>IF(ISBLANK('IlumCusto (ORÇ)'!C79)," ",'IlumCusto (ORÇ)'!C79)</f>
        <v xml:space="preserve"> </v>
      </c>
      <c r="D79" s="1066"/>
      <c r="E79" s="1066"/>
      <c r="F79" s="1066"/>
      <c r="G79" s="1066"/>
      <c r="H79" s="505">
        <f>'IlumCusto (ORÇ)'!H79</f>
        <v>0</v>
      </c>
      <c r="I79" s="506">
        <f>'IlumCusto (ORÇ)'!I79</f>
        <v>0</v>
      </c>
      <c r="J79" s="498">
        <f>'IlumCusto (ORÇ)'!J79</f>
        <v>0</v>
      </c>
      <c r="K79" s="323">
        <f t="shared" si="9"/>
        <v>0</v>
      </c>
      <c r="L79" s="323">
        <f t="shared" si="10"/>
        <v>0</v>
      </c>
      <c r="M79" s="322"/>
      <c r="N79" s="322"/>
      <c r="P79" s="165">
        <f t="shared" si="2"/>
        <v>72</v>
      </c>
      <c r="Q79" s="1063" t="str">
        <f t="shared" si="11"/>
        <v xml:space="preserve"> </v>
      </c>
      <c r="R79" s="1063"/>
      <c r="S79" s="1063"/>
      <c r="T79" s="1063"/>
      <c r="U79" s="1064"/>
      <c r="V79" s="166">
        <f t="shared" si="12"/>
        <v>0</v>
      </c>
      <c r="W79" s="324">
        <f t="shared" si="8"/>
        <v>0</v>
      </c>
      <c r="X79" s="325">
        <f>IF(AND(K79&gt;0,'Custo Contábil'!$D$7&gt;0),ROUND(K79*('Custo Contábil'!$D$20/'Custo Contábil'!$D$7)*W79,2),0)</f>
        <v>0</v>
      </c>
      <c r="Y79" s="380">
        <f t="shared" si="13"/>
        <v>0</v>
      </c>
    </row>
    <row r="80" spans="2:25" ht="15" customHeight="1" outlineLevel="1" x14ac:dyDescent="0.25">
      <c r="B80" s="165">
        <v>73</v>
      </c>
      <c r="C80" s="1065" t="str">
        <f>IF(ISBLANK('IlumCusto (ORÇ)'!C80)," ",'IlumCusto (ORÇ)'!C80)</f>
        <v xml:space="preserve"> </v>
      </c>
      <c r="D80" s="1066"/>
      <c r="E80" s="1066"/>
      <c r="F80" s="1066"/>
      <c r="G80" s="1066"/>
      <c r="H80" s="505">
        <f>'IlumCusto (ORÇ)'!H80</f>
        <v>0</v>
      </c>
      <c r="I80" s="506">
        <f>'IlumCusto (ORÇ)'!I80</f>
        <v>0</v>
      </c>
      <c r="J80" s="498">
        <f>'IlumCusto (ORÇ)'!J80</f>
        <v>0</v>
      </c>
      <c r="K80" s="323">
        <f t="shared" si="9"/>
        <v>0</v>
      </c>
      <c r="L80" s="323">
        <f t="shared" si="10"/>
        <v>0</v>
      </c>
      <c r="M80" s="322"/>
      <c r="N80" s="322"/>
      <c r="P80" s="165">
        <f t="shared" si="2"/>
        <v>73</v>
      </c>
      <c r="Q80" s="1063" t="str">
        <f t="shared" si="11"/>
        <v xml:space="preserve"> </v>
      </c>
      <c r="R80" s="1063"/>
      <c r="S80" s="1063"/>
      <c r="T80" s="1063"/>
      <c r="U80" s="1064"/>
      <c r="V80" s="166">
        <f t="shared" si="12"/>
        <v>0</v>
      </c>
      <c r="W80" s="324">
        <f t="shared" si="8"/>
        <v>0</v>
      </c>
      <c r="X80" s="325">
        <f>IF(AND(K80&gt;0,'Custo Contábil'!$D$7&gt;0),ROUND(K80*('Custo Contábil'!$D$20/'Custo Contábil'!$D$7)*W80,2),0)</f>
        <v>0</v>
      </c>
      <c r="Y80" s="380">
        <f t="shared" si="13"/>
        <v>0</v>
      </c>
    </row>
    <row r="81" spans="2:25" ht="15" customHeight="1" outlineLevel="1" x14ac:dyDescent="0.25">
      <c r="B81" s="167">
        <v>74</v>
      </c>
      <c r="C81" s="1065" t="str">
        <f>IF(ISBLANK('IlumCusto (ORÇ)'!C81)," ",'IlumCusto (ORÇ)'!C81)</f>
        <v xml:space="preserve"> </v>
      </c>
      <c r="D81" s="1066"/>
      <c r="E81" s="1066"/>
      <c r="F81" s="1066"/>
      <c r="G81" s="1066"/>
      <c r="H81" s="505">
        <f>'IlumCusto (ORÇ)'!H81</f>
        <v>0</v>
      </c>
      <c r="I81" s="506">
        <f>'IlumCusto (ORÇ)'!I81</f>
        <v>0</v>
      </c>
      <c r="J81" s="498">
        <f>'IlumCusto (ORÇ)'!J81</f>
        <v>0</v>
      </c>
      <c r="K81" s="323">
        <f t="shared" si="9"/>
        <v>0</v>
      </c>
      <c r="L81" s="323">
        <f t="shared" si="10"/>
        <v>0</v>
      </c>
      <c r="M81" s="322"/>
      <c r="N81" s="322"/>
      <c r="P81" s="165">
        <f t="shared" si="2"/>
        <v>74</v>
      </c>
      <c r="Q81" s="1063" t="str">
        <f t="shared" si="11"/>
        <v xml:space="preserve"> </v>
      </c>
      <c r="R81" s="1063"/>
      <c r="S81" s="1063"/>
      <c r="T81" s="1063"/>
      <c r="U81" s="1064"/>
      <c r="V81" s="166">
        <f t="shared" si="12"/>
        <v>0</v>
      </c>
      <c r="W81" s="324">
        <f t="shared" si="8"/>
        <v>0</v>
      </c>
      <c r="X81" s="325">
        <f>IF(AND(K81&gt;0,'Custo Contábil'!$D$7&gt;0),ROUND(K81*('Custo Contábil'!$D$20/'Custo Contábil'!$D$7)*W81,2),0)</f>
        <v>0</v>
      </c>
      <c r="Y81" s="380">
        <f t="shared" si="13"/>
        <v>0</v>
      </c>
    </row>
    <row r="82" spans="2:25" ht="15" customHeight="1" outlineLevel="1" x14ac:dyDescent="0.25">
      <c r="B82" s="165">
        <v>75</v>
      </c>
      <c r="C82" s="1065" t="str">
        <f>IF(ISBLANK('IlumCusto (ORÇ)'!C82)," ",'IlumCusto (ORÇ)'!C82)</f>
        <v xml:space="preserve"> </v>
      </c>
      <c r="D82" s="1066"/>
      <c r="E82" s="1066"/>
      <c r="F82" s="1066"/>
      <c r="G82" s="1066"/>
      <c r="H82" s="505">
        <f>'IlumCusto (ORÇ)'!H82</f>
        <v>0</v>
      </c>
      <c r="I82" s="506">
        <f>'IlumCusto (ORÇ)'!I82</f>
        <v>0</v>
      </c>
      <c r="J82" s="498">
        <f>'IlumCusto (ORÇ)'!J82</f>
        <v>0</v>
      </c>
      <c r="K82" s="323">
        <f t="shared" si="9"/>
        <v>0</v>
      </c>
      <c r="L82" s="323">
        <f t="shared" si="10"/>
        <v>0</v>
      </c>
      <c r="M82" s="322"/>
      <c r="N82" s="322"/>
      <c r="P82" s="165">
        <f t="shared" si="2"/>
        <v>75</v>
      </c>
      <c r="Q82" s="1063" t="str">
        <f t="shared" si="11"/>
        <v xml:space="preserve"> </v>
      </c>
      <c r="R82" s="1063"/>
      <c r="S82" s="1063"/>
      <c r="T82" s="1063"/>
      <c r="U82" s="1064"/>
      <c r="V82" s="166">
        <f t="shared" si="12"/>
        <v>0</v>
      </c>
      <c r="W82" s="324">
        <f t="shared" si="8"/>
        <v>0</v>
      </c>
      <c r="X82" s="325">
        <f>IF(AND(K82&gt;0,'Custo Contábil'!$D$7&gt;0),ROUND(K82*('Custo Contábil'!$D$20/'Custo Contábil'!$D$7)*W82,2),0)</f>
        <v>0</v>
      </c>
      <c r="Y82" s="380">
        <f t="shared" si="13"/>
        <v>0</v>
      </c>
    </row>
    <row r="83" spans="2:25" ht="15" customHeight="1" outlineLevel="1" x14ac:dyDescent="0.25">
      <c r="B83" s="167">
        <v>76</v>
      </c>
      <c r="C83" s="1065" t="str">
        <f>IF(ISBLANK('IlumCusto (ORÇ)'!C83)," ",'IlumCusto (ORÇ)'!C83)</f>
        <v xml:space="preserve"> </v>
      </c>
      <c r="D83" s="1066"/>
      <c r="E83" s="1066"/>
      <c r="F83" s="1066"/>
      <c r="G83" s="1066"/>
      <c r="H83" s="505">
        <f>'IlumCusto (ORÇ)'!H83</f>
        <v>0</v>
      </c>
      <c r="I83" s="506">
        <f>'IlumCusto (ORÇ)'!I83</f>
        <v>0</v>
      </c>
      <c r="J83" s="498">
        <f>'IlumCusto (ORÇ)'!J83</f>
        <v>0</v>
      </c>
      <c r="K83" s="323">
        <f t="shared" si="9"/>
        <v>0</v>
      </c>
      <c r="L83" s="323">
        <f t="shared" si="10"/>
        <v>0</v>
      </c>
      <c r="M83" s="322"/>
      <c r="N83" s="322"/>
      <c r="P83" s="165">
        <f t="shared" si="2"/>
        <v>76</v>
      </c>
      <c r="Q83" s="1063" t="str">
        <f t="shared" si="11"/>
        <v xml:space="preserve"> </v>
      </c>
      <c r="R83" s="1063"/>
      <c r="S83" s="1063"/>
      <c r="T83" s="1063"/>
      <c r="U83" s="1064"/>
      <c r="V83" s="166">
        <f t="shared" si="12"/>
        <v>0</v>
      </c>
      <c r="W83" s="324">
        <f t="shared" si="8"/>
        <v>0</v>
      </c>
      <c r="X83" s="325">
        <f>IF(AND(K83&gt;0,'Custo Contábil'!$D$7&gt;0),ROUND(K83*('Custo Contábil'!$D$20/'Custo Contábil'!$D$7)*W83,2),0)</f>
        <v>0</v>
      </c>
      <c r="Y83" s="380">
        <f t="shared" si="13"/>
        <v>0</v>
      </c>
    </row>
    <row r="84" spans="2:25" ht="15" customHeight="1" outlineLevel="1" x14ac:dyDescent="0.25">
      <c r="B84" s="165">
        <v>77</v>
      </c>
      <c r="C84" s="1065" t="str">
        <f>IF(ISBLANK('IlumCusto (ORÇ)'!C84)," ",'IlumCusto (ORÇ)'!C84)</f>
        <v xml:space="preserve"> </v>
      </c>
      <c r="D84" s="1066"/>
      <c r="E84" s="1066"/>
      <c r="F84" s="1066"/>
      <c r="G84" s="1066"/>
      <c r="H84" s="505">
        <f>'IlumCusto (ORÇ)'!H84</f>
        <v>0</v>
      </c>
      <c r="I84" s="506">
        <f>'IlumCusto (ORÇ)'!I84</f>
        <v>0</v>
      </c>
      <c r="J84" s="498">
        <f>'IlumCusto (ORÇ)'!J84</f>
        <v>0</v>
      </c>
      <c r="K84" s="323">
        <f t="shared" si="9"/>
        <v>0</v>
      </c>
      <c r="L84" s="323">
        <f t="shared" si="10"/>
        <v>0</v>
      </c>
      <c r="M84" s="322"/>
      <c r="N84" s="322"/>
      <c r="P84" s="165">
        <f t="shared" si="2"/>
        <v>77</v>
      </c>
      <c r="Q84" s="1063" t="str">
        <f t="shared" si="11"/>
        <v xml:space="preserve"> </v>
      </c>
      <c r="R84" s="1063"/>
      <c r="S84" s="1063"/>
      <c r="T84" s="1063"/>
      <c r="U84" s="1064"/>
      <c r="V84" s="166">
        <f t="shared" si="12"/>
        <v>0</v>
      </c>
      <c r="W84" s="324">
        <f t="shared" si="8"/>
        <v>0</v>
      </c>
      <c r="X84" s="325">
        <f>IF(AND(K84&gt;0,'Custo Contábil'!$D$7&gt;0),ROUND(K84*('Custo Contábil'!$D$20/'Custo Contábil'!$D$7)*W84,2),0)</f>
        <v>0</v>
      </c>
      <c r="Y84" s="380">
        <f t="shared" si="13"/>
        <v>0</v>
      </c>
    </row>
    <row r="85" spans="2:25" ht="15" customHeight="1" outlineLevel="1" x14ac:dyDescent="0.25">
      <c r="B85" s="167">
        <v>78</v>
      </c>
      <c r="C85" s="1065" t="str">
        <f>IF(ISBLANK('IlumCusto (ORÇ)'!C85)," ",'IlumCusto (ORÇ)'!C85)</f>
        <v xml:space="preserve"> </v>
      </c>
      <c r="D85" s="1066"/>
      <c r="E85" s="1066"/>
      <c r="F85" s="1066"/>
      <c r="G85" s="1066"/>
      <c r="H85" s="505">
        <f>'IlumCusto (ORÇ)'!H85</f>
        <v>0</v>
      </c>
      <c r="I85" s="506">
        <f>'IlumCusto (ORÇ)'!I85</f>
        <v>0</v>
      </c>
      <c r="J85" s="498">
        <f>'IlumCusto (ORÇ)'!J85</f>
        <v>0</v>
      </c>
      <c r="K85" s="323">
        <f t="shared" si="9"/>
        <v>0</v>
      </c>
      <c r="L85" s="323">
        <f t="shared" si="10"/>
        <v>0</v>
      </c>
      <c r="M85" s="322"/>
      <c r="N85" s="322"/>
      <c r="P85" s="165">
        <f t="shared" si="2"/>
        <v>78</v>
      </c>
      <c r="Q85" s="1063" t="str">
        <f t="shared" si="11"/>
        <v xml:space="preserve"> </v>
      </c>
      <c r="R85" s="1063"/>
      <c r="S85" s="1063"/>
      <c r="T85" s="1063"/>
      <c r="U85" s="1064"/>
      <c r="V85" s="166">
        <f t="shared" si="12"/>
        <v>0</v>
      </c>
      <c r="W85" s="324">
        <f t="shared" si="8"/>
        <v>0</v>
      </c>
      <c r="X85" s="325">
        <f>IF(AND(K85&gt;0,'Custo Contábil'!$D$7&gt;0),ROUND(K85*('Custo Contábil'!$D$20/'Custo Contábil'!$D$7)*W85,2),0)</f>
        <v>0</v>
      </c>
      <c r="Y85" s="380">
        <f t="shared" si="13"/>
        <v>0</v>
      </c>
    </row>
    <row r="86" spans="2:25" ht="15" customHeight="1" outlineLevel="1" x14ac:dyDescent="0.25">
      <c r="B86" s="165">
        <v>79</v>
      </c>
      <c r="C86" s="1065" t="str">
        <f>IF(ISBLANK('IlumCusto (ORÇ)'!C86)," ",'IlumCusto (ORÇ)'!C86)</f>
        <v xml:space="preserve"> </v>
      </c>
      <c r="D86" s="1066"/>
      <c r="E86" s="1066"/>
      <c r="F86" s="1066"/>
      <c r="G86" s="1066"/>
      <c r="H86" s="505">
        <f>'IlumCusto (ORÇ)'!H86</f>
        <v>0</v>
      </c>
      <c r="I86" s="506">
        <f>'IlumCusto (ORÇ)'!I86</f>
        <v>0</v>
      </c>
      <c r="J86" s="498">
        <f>'IlumCusto (ORÇ)'!J86</f>
        <v>0</v>
      </c>
      <c r="K86" s="323">
        <f t="shared" si="9"/>
        <v>0</v>
      </c>
      <c r="L86" s="323">
        <f t="shared" si="10"/>
        <v>0</v>
      </c>
      <c r="M86" s="322"/>
      <c r="N86" s="322"/>
      <c r="P86" s="165">
        <f t="shared" si="2"/>
        <v>79</v>
      </c>
      <c r="Q86" s="1063" t="str">
        <f t="shared" si="11"/>
        <v xml:space="preserve"> </v>
      </c>
      <c r="R86" s="1063"/>
      <c r="S86" s="1063"/>
      <c r="T86" s="1063"/>
      <c r="U86" s="1064"/>
      <c r="V86" s="166">
        <f t="shared" si="12"/>
        <v>0</v>
      </c>
      <c r="W86" s="324">
        <f t="shared" si="8"/>
        <v>0</v>
      </c>
      <c r="X86" s="325">
        <f>IF(AND(K86&gt;0,'Custo Contábil'!$D$7&gt;0),ROUND(K86*('Custo Contábil'!$D$20/'Custo Contábil'!$D$7)*W86,2),0)</f>
        <v>0</v>
      </c>
      <c r="Y86" s="380">
        <f t="shared" si="13"/>
        <v>0</v>
      </c>
    </row>
    <row r="87" spans="2:25" ht="15" customHeight="1" outlineLevel="1" x14ac:dyDescent="0.25">
      <c r="B87" s="167">
        <v>80</v>
      </c>
      <c r="C87" s="1065" t="str">
        <f>IF(ISBLANK('IlumCusto (ORÇ)'!C87)," ",'IlumCusto (ORÇ)'!C87)</f>
        <v xml:space="preserve"> </v>
      </c>
      <c r="D87" s="1066"/>
      <c r="E87" s="1066"/>
      <c r="F87" s="1066"/>
      <c r="G87" s="1066"/>
      <c r="H87" s="505">
        <f>'IlumCusto (ORÇ)'!H87</f>
        <v>0</v>
      </c>
      <c r="I87" s="506">
        <f>'IlumCusto (ORÇ)'!I87</f>
        <v>0</v>
      </c>
      <c r="J87" s="498">
        <f>'IlumCusto (ORÇ)'!J87</f>
        <v>0</v>
      </c>
      <c r="K87" s="323">
        <f t="shared" si="9"/>
        <v>0</v>
      </c>
      <c r="L87" s="323">
        <f t="shared" si="10"/>
        <v>0</v>
      </c>
      <c r="M87" s="322"/>
      <c r="N87" s="322"/>
      <c r="P87" s="165">
        <f t="shared" si="2"/>
        <v>80</v>
      </c>
      <c r="Q87" s="1063" t="str">
        <f t="shared" si="11"/>
        <v xml:space="preserve"> </v>
      </c>
      <c r="R87" s="1063"/>
      <c r="S87" s="1063"/>
      <c r="T87" s="1063"/>
      <c r="U87" s="1064"/>
      <c r="V87" s="166">
        <f t="shared" si="12"/>
        <v>0</v>
      </c>
      <c r="W87" s="324">
        <f t="shared" si="8"/>
        <v>0</v>
      </c>
      <c r="X87" s="325">
        <f>IF(AND(K87&gt;0,'Custo Contábil'!$D$7&gt;0),ROUND(K87*('Custo Contábil'!$D$20/'Custo Contábil'!$D$7)*W87,2),0)</f>
        <v>0</v>
      </c>
      <c r="Y87" s="380">
        <f t="shared" si="13"/>
        <v>0</v>
      </c>
    </row>
    <row r="88" spans="2:25" ht="15" customHeight="1" outlineLevel="1" x14ac:dyDescent="0.25">
      <c r="B88" s="165">
        <v>81</v>
      </c>
      <c r="C88" s="1065" t="str">
        <f>IF(ISBLANK('IlumCusto (ORÇ)'!C88)," ",'IlumCusto (ORÇ)'!C88)</f>
        <v xml:space="preserve"> </v>
      </c>
      <c r="D88" s="1066"/>
      <c r="E88" s="1066"/>
      <c r="F88" s="1066"/>
      <c r="G88" s="1066"/>
      <c r="H88" s="505">
        <f>'IlumCusto (ORÇ)'!H88</f>
        <v>0</v>
      </c>
      <c r="I88" s="506">
        <f>'IlumCusto (ORÇ)'!I88</f>
        <v>0</v>
      </c>
      <c r="J88" s="498">
        <f>'IlumCusto (ORÇ)'!J88</f>
        <v>0</v>
      </c>
      <c r="K88" s="323">
        <f t="shared" si="9"/>
        <v>0</v>
      </c>
      <c r="L88" s="323">
        <f t="shared" si="10"/>
        <v>0</v>
      </c>
      <c r="M88" s="322"/>
      <c r="N88" s="322"/>
      <c r="P88" s="165">
        <f t="shared" si="2"/>
        <v>81</v>
      </c>
      <c r="Q88" s="1063" t="str">
        <f t="shared" si="11"/>
        <v xml:space="preserve"> </v>
      </c>
      <c r="R88" s="1063"/>
      <c r="S88" s="1063"/>
      <c r="T88" s="1063"/>
      <c r="U88" s="1064"/>
      <c r="V88" s="166">
        <f t="shared" si="12"/>
        <v>0</v>
      </c>
      <c r="W88" s="324">
        <f t="shared" si="8"/>
        <v>0</v>
      </c>
      <c r="X88" s="325">
        <f>IF(AND(K88&gt;0,'Custo Contábil'!$D$7&gt;0),ROUND(K88*('Custo Contábil'!$D$20/'Custo Contábil'!$D$7)*W88,2),0)</f>
        <v>0</v>
      </c>
      <c r="Y88" s="380">
        <f t="shared" si="13"/>
        <v>0</v>
      </c>
    </row>
    <row r="89" spans="2:25" ht="15" customHeight="1" outlineLevel="1" x14ac:dyDescent="0.25">
      <c r="B89" s="167">
        <v>82</v>
      </c>
      <c r="C89" s="1065" t="str">
        <f>IF(ISBLANK('IlumCusto (ORÇ)'!C89)," ",'IlumCusto (ORÇ)'!C89)</f>
        <v xml:space="preserve"> </v>
      </c>
      <c r="D89" s="1066"/>
      <c r="E89" s="1066"/>
      <c r="F89" s="1066"/>
      <c r="G89" s="1066"/>
      <c r="H89" s="505">
        <f>'IlumCusto (ORÇ)'!H89</f>
        <v>0</v>
      </c>
      <c r="I89" s="506">
        <f>'IlumCusto (ORÇ)'!I89</f>
        <v>0</v>
      </c>
      <c r="J89" s="498">
        <f>'IlumCusto (ORÇ)'!J89</f>
        <v>0</v>
      </c>
      <c r="K89" s="323">
        <f t="shared" si="9"/>
        <v>0</v>
      </c>
      <c r="L89" s="323">
        <f t="shared" si="10"/>
        <v>0</v>
      </c>
      <c r="M89" s="322"/>
      <c r="N89" s="322"/>
      <c r="P89" s="165">
        <f t="shared" si="2"/>
        <v>82</v>
      </c>
      <c r="Q89" s="1063" t="str">
        <f t="shared" si="11"/>
        <v xml:space="preserve"> </v>
      </c>
      <c r="R89" s="1063"/>
      <c r="S89" s="1063"/>
      <c r="T89" s="1063"/>
      <c r="U89" s="1064"/>
      <c r="V89" s="166">
        <f t="shared" si="12"/>
        <v>0</v>
      </c>
      <c r="W89" s="324">
        <f t="shared" si="8"/>
        <v>0</v>
      </c>
      <c r="X89" s="325">
        <f>IF(AND(K89&gt;0,'Custo Contábil'!$D$7&gt;0),ROUND(K89*('Custo Contábil'!$D$20/'Custo Contábil'!$D$7)*W89,2),0)</f>
        <v>0</v>
      </c>
      <c r="Y89" s="380">
        <f t="shared" si="13"/>
        <v>0</v>
      </c>
    </row>
    <row r="90" spans="2:25" ht="15" customHeight="1" outlineLevel="1" x14ac:dyDescent="0.25">
      <c r="B90" s="165">
        <v>83</v>
      </c>
      <c r="C90" s="1065" t="str">
        <f>IF(ISBLANK('IlumCusto (ORÇ)'!C90)," ",'IlumCusto (ORÇ)'!C90)</f>
        <v xml:space="preserve"> </v>
      </c>
      <c r="D90" s="1066"/>
      <c r="E90" s="1066"/>
      <c r="F90" s="1066"/>
      <c r="G90" s="1066"/>
      <c r="H90" s="505">
        <f>'IlumCusto (ORÇ)'!H90</f>
        <v>0</v>
      </c>
      <c r="I90" s="506">
        <f>'IlumCusto (ORÇ)'!I90</f>
        <v>0</v>
      </c>
      <c r="J90" s="498">
        <f>'IlumCusto (ORÇ)'!J90</f>
        <v>0</v>
      </c>
      <c r="K90" s="323">
        <f t="shared" si="9"/>
        <v>0</v>
      </c>
      <c r="L90" s="323">
        <f t="shared" si="10"/>
        <v>0</v>
      </c>
      <c r="M90" s="322"/>
      <c r="N90" s="322"/>
      <c r="P90" s="165">
        <f t="shared" si="2"/>
        <v>83</v>
      </c>
      <c r="Q90" s="1063" t="str">
        <f t="shared" si="11"/>
        <v xml:space="preserve"> </v>
      </c>
      <c r="R90" s="1063"/>
      <c r="S90" s="1063"/>
      <c r="T90" s="1063"/>
      <c r="U90" s="1064"/>
      <c r="V90" s="166">
        <f t="shared" si="12"/>
        <v>0</v>
      </c>
      <c r="W90" s="324">
        <f t="shared" si="8"/>
        <v>0</v>
      </c>
      <c r="X90" s="325">
        <f>IF(AND(K90&gt;0,'Custo Contábil'!$D$7&gt;0),ROUND(K90*('Custo Contábil'!$D$20/'Custo Contábil'!$D$7)*W90,2),0)</f>
        <v>0</v>
      </c>
      <c r="Y90" s="380">
        <f t="shared" si="13"/>
        <v>0</v>
      </c>
    </row>
    <row r="91" spans="2:25" ht="15" customHeight="1" outlineLevel="1" x14ac:dyDescent="0.25">
      <c r="B91" s="167">
        <v>84</v>
      </c>
      <c r="C91" s="1065" t="str">
        <f>IF(ISBLANK('IlumCusto (ORÇ)'!C91)," ",'IlumCusto (ORÇ)'!C91)</f>
        <v xml:space="preserve"> </v>
      </c>
      <c r="D91" s="1066"/>
      <c r="E91" s="1066"/>
      <c r="F91" s="1066"/>
      <c r="G91" s="1066"/>
      <c r="H91" s="505">
        <f>'IlumCusto (ORÇ)'!H91</f>
        <v>0</v>
      </c>
      <c r="I91" s="506">
        <f>'IlumCusto (ORÇ)'!I91</f>
        <v>0</v>
      </c>
      <c r="J91" s="498">
        <f>'IlumCusto (ORÇ)'!J91</f>
        <v>0</v>
      </c>
      <c r="K91" s="323">
        <f t="shared" si="9"/>
        <v>0</v>
      </c>
      <c r="L91" s="323">
        <f t="shared" si="10"/>
        <v>0</v>
      </c>
      <c r="M91" s="322"/>
      <c r="N91" s="322"/>
      <c r="P91" s="165">
        <f t="shared" si="2"/>
        <v>84</v>
      </c>
      <c r="Q91" s="1063" t="str">
        <f t="shared" si="11"/>
        <v xml:space="preserve"> </v>
      </c>
      <c r="R91" s="1063"/>
      <c r="S91" s="1063"/>
      <c r="T91" s="1063"/>
      <c r="U91" s="1064"/>
      <c r="V91" s="166">
        <f t="shared" si="12"/>
        <v>0</v>
      </c>
      <c r="W91" s="324">
        <f t="shared" si="8"/>
        <v>0</v>
      </c>
      <c r="X91" s="325">
        <f>IF(AND(K91&gt;0,'Custo Contábil'!$D$7&gt;0),ROUND(K91*('Custo Contábil'!$D$20/'Custo Contábil'!$D$7)*W91,2),0)</f>
        <v>0</v>
      </c>
      <c r="Y91" s="380">
        <f t="shared" si="13"/>
        <v>0</v>
      </c>
    </row>
    <row r="92" spans="2:25" ht="15" customHeight="1" outlineLevel="1" x14ac:dyDescent="0.25">
      <c r="B92" s="165">
        <v>85</v>
      </c>
      <c r="C92" s="1065" t="str">
        <f>IF(ISBLANK('IlumCusto (ORÇ)'!C92)," ",'IlumCusto (ORÇ)'!C92)</f>
        <v xml:space="preserve"> </v>
      </c>
      <c r="D92" s="1066"/>
      <c r="E92" s="1066"/>
      <c r="F92" s="1066"/>
      <c r="G92" s="1066"/>
      <c r="H92" s="505">
        <f>'IlumCusto (ORÇ)'!H92</f>
        <v>0</v>
      </c>
      <c r="I92" s="506">
        <f>'IlumCusto (ORÇ)'!I92</f>
        <v>0</v>
      </c>
      <c r="J92" s="498">
        <f>'IlumCusto (ORÇ)'!J92</f>
        <v>0</v>
      </c>
      <c r="K92" s="323">
        <f t="shared" si="9"/>
        <v>0</v>
      </c>
      <c r="L92" s="323">
        <f t="shared" si="10"/>
        <v>0</v>
      </c>
      <c r="M92" s="322"/>
      <c r="N92" s="322"/>
      <c r="P92" s="165">
        <f t="shared" si="2"/>
        <v>85</v>
      </c>
      <c r="Q92" s="1063" t="str">
        <f t="shared" si="11"/>
        <v xml:space="preserve"> </v>
      </c>
      <c r="R92" s="1063"/>
      <c r="S92" s="1063"/>
      <c r="T92" s="1063"/>
      <c r="U92" s="1064"/>
      <c r="V92" s="166">
        <f t="shared" si="12"/>
        <v>0</v>
      </c>
      <c r="W92" s="324">
        <f t="shared" si="8"/>
        <v>0</v>
      </c>
      <c r="X92" s="325">
        <f>IF(AND(K92&gt;0,'Custo Contábil'!$D$7&gt;0),ROUND(K92*('Custo Contábil'!$D$20/'Custo Contábil'!$D$7)*W92,2),0)</f>
        <v>0</v>
      </c>
      <c r="Y92" s="380">
        <f t="shared" si="13"/>
        <v>0</v>
      </c>
    </row>
    <row r="93" spans="2:25" ht="15" customHeight="1" outlineLevel="1" x14ac:dyDescent="0.25">
      <c r="B93" s="167">
        <v>86</v>
      </c>
      <c r="C93" s="1065" t="str">
        <f>IF(ISBLANK('IlumCusto (ORÇ)'!C93)," ",'IlumCusto (ORÇ)'!C93)</f>
        <v xml:space="preserve"> </v>
      </c>
      <c r="D93" s="1066"/>
      <c r="E93" s="1066"/>
      <c r="F93" s="1066"/>
      <c r="G93" s="1066"/>
      <c r="H93" s="505">
        <f>'IlumCusto (ORÇ)'!H93</f>
        <v>0</v>
      </c>
      <c r="I93" s="506">
        <f>'IlumCusto (ORÇ)'!I93</f>
        <v>0</v>
      </c>
      <c r="J93" s="498">
        <f>'IlumCusto (ORÇ)'!J93</f>
        <v>0</v>
      </c>
      <c r="K93" s="323">
        <f t="shared" si="9"/>
        <v>0</v>
      </c>
      <c r="L93" s="323">
        <f t="shared" si="10"/>
        <v>0</v>
      </c>
      <c r="M93" s="322"/>
      <c r="N93" s="322"/>
      <c r="P93" s="165">
        <f t="shared" si="2"/>
        <v>86</v>
      </c>
      <c r="Q93" s="1063" t="str">
        <f t="shared" si="11"/>
        <v xml:space="preserve"> </v>
      </c>
      <c r="R93" s="1063"/>
      <c r="S93" s="1063"/>
      <c r="T93" s="1063"/>
      <c r="U93" s="1064"/>
      <c r="V93" s="166">
        <f t="shared" si="12"/>
        <v>0</v>
      </c>
      <c r="W93" s="324">
        <f t="shared" si="8"/>
        <v>0</v>
      </c>
      <c r="X93" s="325">
        <f>IF(AND(K93&gt;0,'Custo Contábil'!$D$7&gt;0),ROUND(K93*('Custo Contábil'!$D$20/'Custo Contábil'!$D$7)*W93,2),0)</f>
        <v>0</v>
      </c>
      <c r="Y93" s="380">
        <f t="shared" si="13"/>
        <v>0</v>
      </c>
    </row>
    <row r="94" spans="2:25" ht="15" customHeight="1" outlineLevel="1" x14ac:dyDescent="0.25">
      <c r="B94" s="165">
        <v>87</v>
      </c>
      <c r="C94" s="1065" t="str">
        <f>IF(ISBLANK('IlumCusto (ORÇ)'!C94)," ",'IlumCusto (ORÇ)'!C94)</f>
        <v xml:space="preserve"> </v>
      </c>
      <c r="D94" s="1066"/>
      <c r="E94" s="1066"/>
      <c r="F94" s="1066"/>
      <c r="G94" s="1066"/>
      <c r="H94" s="505">
        <f>'IlumCusto (ORÇ)'!H94</f>
        <v>0</v>
      </c>
      <c r="I94" s="506">
        <f>'IlumCusto (ORÇ)'!I94</f>
        <v>0</v>
      </c>
      <c r="J94" s="498">
        <f>'IlumCusto (ORÇ)'!J94</f>
        <v>0</v>
      </c>
      <c r="K94" s="323">
        <f t="shared" si="9"/>
        <v>0</v>
      </c>
      <c r="L94" s="323">
        <f t="shared" si="10"/>
        <v>0</v>
      </c>
      <c r="M94" s="322"/>
      <c r="N94" s="322"/>
      <c r="P94" s="165">
        <f t="shared" si="2"/>
        <v>87</v>
      </c>
      <c r="Q94" s="1063" t="str">
        <f t="shared" si="11"/>
        <v xml:space="preserve"> </v>
      </c>
      <c r="R94" s="1063"/>
      <c r="S94" s="1063"/>
      <c r="T94" s="1063"/>
      <c r="U94" s="1064"/>
      <c r="V94" s="166">
        <f t="shared" si="12"/>
        <v>0</v>
      </c>
      <c r="W94" s="324">
        <f t="shared" si="8"/>
        <v>0</v>
      </c>
      <c r="X94" s="325">
        <f>IF(AND(K94&gt;0,'Custo Contábil'!$D$7&gt;0),ROUND(K94*('Custo Contábil'!$D$20/'Custo Contábil'!$D$7)*W94,2),0)</f>
        <v>0</v>
      </c>
      <c r="Y94" s="380">
        <f t="shared" si="13"/>
        <v>0</v>
      </c>
    </row>
    <row r="95" spans="2:25" ht="15" customHeight="1" outlineLevel="1" x14ac:dyDescent="0.25">
      <c r="B95" s="167">
        <v>88</v>
      </c>
      <c r="C95" s="1065" t="str">
        <f>IF(ISBLANK('IlumCusto (ORÇ)'!C95)," ",'IlumCusto (ORÇ)'!C95)</f>
        <v xml:space="preserve"> </v>
      </c>
      <c r="D95" s="1066"/>
      <c r="E95" s="1066"/>
      <c r="F95" s="1066"/>
      <c r="G95" s="1066"/>
      <c r="H95" s="505">
        <f>'IlumCusto (ORÇ)'!H95</f>
        <v>0</v>
      </c>
      <c r="I95" s="506">
        <f>'IlumCusto (ORÇ)'!I95</f>
        <v>0</v>
      </c>
      <c r="J95" s="498">
        <f>'IlumCusto (ORÇ)'!J95</f>
        <v>0</v>
      </c>
      <c r="K95" s="323">
        <f t="shared" si="9"/>
        <v>0</v>
      </c>
      <c r="L95" s="323">
        <f t="shared" si="10"/>
        <v>0</v>
      </c>
      <c r="M95" s="322"/>
      <c r="N95" s="322"/>
      <c r="P95" s="165">
        <f t="shared" si="2"/>
        <v>88</v>
      </c>
      <c r="Q95" s="1063" t="str">
        <f t="shared" si="11"/>
        <v xml:space="preserve"> </v>
      </c>
      <c r="R95" s="1063"/>
      <c r="S95" s="1063"/>
      <c r="T95" s="1063"/>
      <c r="U95" s="1064"/>
      <c r="V95" s="166">
        <f t="shared" si="12"/>
        <v>0</v>
      </c>
      <c r="W95" s="324">
        <f t="shared" si="8"/>
        <v>0</v>
      </c>
      <c r="X95" s="325">
        <f>IF(AND(K95&gt;0,'Custo Contábil'!$D$7&gt;0),ROUND(K95*('Custo Contábil'!$D$20/'Custo Contábil'!$D$7)*W95,2),0)</f>
        <v>0</v>
      </c>
      <c r="Y95" s="380">
        <f t="shared" si="13"/>
        <v>0</v>
      </c>
    </row>
    <row r="96" spans="2:25" ht="15" customHeight="1" outlineLevel="1" x14ac:dyDescent="0.25">
      <c r="B96" s="165">
        <v>89</v>
      </c>
      <c r="C96" s="1065" t="str">
        <f>IF(ISBLANK('IlumCusto (ORÇ)'!C96)," ",'IlumCusto (ORÇ)'!C96)</f>
        <v xml:space="preserve"> </v>
      </c>
      <c r="D96" s="1066"/>
      <c r="E96" s="1066"/>
      <c r="F96" s="1066"/>
      <c r="G96" s="1066"/>
      <c r="H96" s="505">
        <f>'IlumCusto (ORÇ)'!H96</f>
        <v>0</v>
      </c>
      <c r="I96" s="506">
        <f>'IlumCusto (ORÇ)'!I96</f>
        <v>0</v>
      </c>
      <c r="J96" s="498">
        <f>'IlumCusto (ORÇ)'!J96</f>
        <v>0</v>
      </c>
      <c r="K96" s="323">
        <f t="shared" si="9"/>
        <v>0</v>
      </c>
      <c r="L96" s="323">
        <f t="shared" si="10"/>
        <v>0</v>
      </c>
      <c r="M96" s="322"/>
      <c r="N96" s="322"/>
      <c r="P96" s="165">
        <f t="shared" si="2"/>
        <v>89</v>
      </c>
      <c r="Q96" s="1063" t="str">
        <f t="shared" si="11"/>
        <v xml:space="preserve"> </v>
      </c>
      <c r="R96" s="1063"/>
      <c r="S96" s="1063"/>
      <c r="T96" s="1063"/>
      <c r="U96" s="1064"/>
      <c r="V96" s="166">
        <f t="shared" si="12"/>
        <v>0</v>
      </c>
      <c r="W96" s="324">
        <f t="shared" si="8"/>
        <v>0</v>
      </c>
      <c r="X96" s="325">
        <f>IF(AND(K96&gt;0,'Custo Contábil'!$D$7&gt;0),ROUND(K96*('Custo Contábil'!$D$20/'Custo Contábil'!$D$7)*W96,2),0)</f>
        <v>0</v>
      </c>
      <c r="Y96" s="380">
        <f t="shared" si="13"/>
        <v>0</v>
      </c>
    </row>
    <row r="97" spans="2:25" ht="15" customHeight="1" outlineLevel="1" x14ac:dyDescent="0.25">
      <c r="B97" s="167">
        <v>90</v>
      </c>
      <c r="C97" s="1065" t="str">
        <f>IF(ISBLANK('IlumCusto (ORÇ)'!C97)," ",'IlumCusto (ORÇ)'!C97)</f>
        <v xml:space="preserve"> </v>
      </c>
      <c r="D97" s="1066"/>
      <c r="E97" s="1066"/>
      <c r="F97" s="1066"/>
      <c r="G97" s="1066"/>
      <c r="H97" s="505">
        <f>'IlumCusto (ORÇ)'!H97</f>
        <v>0</v>
      </c>
      <c r="I97" s="506">
        <f>'IlumCusto (ORÇ)'!I97</f>
        <v>0</v>
      </c>
      <c r="J97" s="498">
        <f>'IlumCusto (ORÇ)'!J97</f>
        <v>0</v>
      </c>
      <c r="K97" s="323">
        <f t="shared" si="9"/>
        <v>0</v>
      </c>
      <c r="L97" s="323">
        <f t="shared" si="10"/>
        <v>0</v>
      </c>
      <c r="M97" s="322"/>
      <c r="N97" s="322"/>
      <c r="P97" s="165">
        <f t="shared" si="2"/>
        <v>90</v>
      </c>
      <c r="Q97" s="1063" t="str">
        <f t="shared" si="11"/>
        <v xml:space="preserve"> </v>
      </c>
      <c r="R97" s="1063"/>
      <c r="S97" s="1063"/>
      <c r="T97" s="1063"/>
      <c r="U97" s="1064"/>
      <c r="V97" s="166">
        <f t="shared" si="12"/>
        <v>0</v>
      </c>
      <c r="W97" s="324">
        <f t="shared" si="8"/>
        <v>0</v>
      </c>
      <c r="X97" s="325">
        <f>IF(AND(K97&gt;0,'Custo Contábil'!$D$7&gt;0),ROUND(K97*('Custo Contábil'!$D$20/'Custo Contábil'!$D$7)*W97,2),0)</f>
        <v>0</v>
      </c>
      <c r="Y97" s="380">
        <f t="shared" si="13"/>
        <v>0</v>
      </c>
    </row>
    <row r="98" spans="2:25" ht="15" customHeight="1" outlineLevel="1" x14ac:dyDescent="0.25">
      <c r="B98" s="165">
        <v>91</v>
      </c>
      <c r="C98" s="1065" t="str">
        <f>IF(ISBLANK('IlumCusto (ORÇ)'!C98)," ",'IlumCusto (ORÇ)'!C98)</f>
        <v xml:space="preserve"> </v>
      </c>
      <c r="D98" s="1066"/>
      <c r="E98" s="1066"/>
      <c r="F98" s="1066"/>
      <c r="G98" s="1066"/>
      <c r="H98" s="505">
        <f>'IlumCusto (ORÇ)'!H98</f>
        <v>0</v>
      </c>
      <c r="I98" s="506">
        <f>'IlumCusto (ORÇ)'!I98</f>
        <v>0</v>
      </c>
      <c r="J98" s="498">
        <f>'IlumCusto (ORÇ)'!J98</f>
        <v>0</v>
      </c>
      <c r="K98" s="323">
        <f t="shared" si="9"/>
        <v>0</v>
      </c>
      <c r="L98" s="323">
        <f t="shared" si="10"/>
        <v>0</v>
      </c>
      <c r="M98" s="322"/>
      <c r="N98" s="322"/>
      <c r="P98" s="165">
        <f t="shared" si="2"/>
        <v>91</v>
      </c>
      <c r="Q98" s="1063" t="str">
        <f t="shared" si="11"/>
        <v xml:space="preserve"> </v>
      </c>
      <c r="R98" s="1063"/>
      <c r="S98" s="1063"/>
      <c r="T98" s="1063"/>
      <c r="U98" s="1064"/>
      <c r="V98" s="166">
        <f t="shared" si="12"/>
        <v>0</v>
      </c>
      <c r="W98" s="324">
        <f t="shared" si="8"/>
        <v>0</v>
      </c>
      <c r="X98" s="325">
        <f>IF(AND(K98&gt;0,'Custo Contábil'!$D$7&gt;0),ROUND(K98*('Custo Contábil'!$D$20/'Custo Contábil'!$D$7)*W98,2),0)</f>
        <v>0</v>
      </c>
      <c r="Y98" s="380">
        <f t="shared" si="13"/>
        <v>0</v>
      </c>
    </row>
    <row r="99" spans="2:25" ht="15" customHeight="1" outlineLevel="1" x14ac:dyDescent="0.25">
      <c r="B99" s="167">
        <v>92</v>
      </c>
      <c r="C99" s="1065" t="str">
        <f>IF(ISBLANK('IlumCusto (ORÇ)'!C99)," ",'IlumCusto (ORÇ)'!C99)</f>
        <v xml:space="preserve"> </v>
      </c>
      <c r="D99" s="1066"/>
      <c r="E99" s="1066"/>
      <c r="F99" s="1066"/>
      <c r="G99" s="1066"/>
      <c r="H99" s="505">
        <f>'IlumCusto (ORÇ)'!H99</f>
        <v>0</v>
      </c>
      <c r="I99" s="506">
        <f>'IlumCusto (ORÇ)'!I99</f>
        <v>0</v>
      </c>
      <c r="J99" s="498">
        <f>'IlumCusto (ORÇ)'!J99</f>
        <v>0</v>
      </c>
      <c r="K99" s="323">
        <f t="shared" si="9"/>
        <v>0</v>
      </c>
      <c r="L99" s="323">
        <f t="shared" si="10"/>
        <v>0</v>
      </c>
      <c r="M99" s="322"/>
      <c r="N99" s="322"/>
      <c r="P99" s="165">
        <f t="shared" si="2"/>
        <v>92</v>
      </c>
      <c r="Q99" s="1063" t="str">
        <f t="shared" si="11"/>
        <v xml:space="preserve"> </v>
      </c>
      <c r="R99" s="1063"/>
      <c r="S99" s="1063"/>
      <c r="T99" s="1063"/>
      <c r="U99" s="1064"/>
      <c r="V99" s="166">
        <f t="shared" si="12"/>
        <v>0</v>
      </c>
      <c r="W99" s="324">
        <f t="shared" si="8"/>
        <v>0</v>
      </c>
      <c r="X99" s="325">
        <f>IF(AND(K99&gt;0,'Custo Contábil'!$D$7&gt;0),ROUND(K99*('Custo Contábil'!$D$20/'Custo Contábil'!$D$7)*W99,2),0)</f>
        <v>0</v>
      </c>
      <c r="Y99" s="380">
        <f t="shared" si="13"/>
        <v>0</v>
      </c>
    </row>
    <row r="100" spans="2:25" ht="15" customHeight="1" outlineLevel="1" x14ac:dyDescent="0.25">
      <c r="B100" s="165">
        <v>93</v>
      </c>
      <c r="C100" s="1065" t="str">
        <f>IF(ISBLANK('IlumCusto (ORÇ)'!C100)," ",'IlumCusto (ORÇ)'!C100)</f>
        <v xml:space="preserve"> </v>
      </c>
      <c r="D100" s="1066"/>
      <c r="E100" s="1066"/>
      <c r="F100" s="1066"/>
      <c r="G100" s="1066"/>
      <c r="H100" s="505">
        <f>'IlumCusto (ORÇ)'!H100</f>
        <v>0</v>
      </c>
      <c r="I100" s="506">
        <f>'IlumCusto (ORÇ)'!I100</f>
        <v>0</v>
      </c>
      <c r="J100" s="498">
        <f>'IlumCusto (ORÇ)'!J100</f>
        <v>0</v>
      </c>
      <c r="K100" s="323">
        <f t="shared" si="9"/>
        <v>0</v>
      </c>
      <c r="L100" s="323">
        <f t="shared" si="10"/>
        <v>0</v>
      </c>
      <c r="M100" s="322"/>
      <c r="N100" s="322"/>
      <c r="P100" s="165">
        <f t="shared" si="2"/>
        <v>93</v>
      </c>
      <c r="Q100" s="1063" t="str">
        <f t="shared" si="11"/>
        <v xml:space="preserve"> </v>
      </c>
      <c r="R100" s="1063"/>
      <c r="S100" s="1063"/>
      <c r="T100" s="1063"/>
      <c r="U100" s="1064"/>
      <c r="V100" s="166">
        <f t="shared" si="12"/>
        <v>0</v>
      </c>
      <c r="W100" s="324">
        <f t="shared" si="8"/>
        <v>0</v>
      </c>
      <c r="X100" s="325">
        <f>IF(AND(K100&gt;0,'Custo Contábil'!$D$7&gt;0),ROUND(K100*('Custo Contábil'!$D$20/'Custo Contábil'!$D$7)*W100,2),0)</f>
        <v>0</v>
      </c>
      <c r="Y100" s="380">
        <f t="shared" si="13"/>
        <v>0</v>
      </c>
    </row>
    <row r="101" spans="2:25" ht="15" customHeight="1" outlineLevel="1" x14ac:dyDescent="0.25">
      <c r="B101" s="167">
        <v>94</v>
      </c>
      <c r="C101" s="1065" t="str">
        <f>IF(ISBLANK('IlumCusto (ORÇ)'!C101)," ",'IlumCusto (ORÇ)'!C101)</f>
        <v xml:space="preserve"> </v>
      </c>
      <c r="D101" s="1066"/>
      <c r="E101" s="1066"/>
      <c r="F101" s="1066"/>
      <c r="G101" s="1066"/>
      <c r="H101" s="505">
        <f>'IlumCusto (ORÇ)'!H101</f>
        <v>0</v>
      </c>
      <c r="I101" s="506">
        <f>'IlumCusto (ORÇ)'!I101</f>
        <v>0</v>
      </c>
      <c r="J101" s="498">
        <f>'IlumCusto (ORÇ)'!J101</f>
        <v>0</v>
      </c>
      <c r="K101" s="323">
        <f t="shared" si="9"/>
        <v>0</v>
      </c>
      <c r="L101" s="323">
        <f t="shared" si="10"/>
        <v>0</v>
      </c>
      <c r="M101" s="322"/>
      <c r="N101" s="322"/>
      <c r="P101" s="165">
        <f t="shared" si="2"/>
        <v>94</v>
      </c>
      <c r="Q101" s="1063" t="str">
        <f t="shared" si="11"/>
        <v xml:space="preserve"> </v>
      </c>
      <c r="R101" s="1063"/>
      <c r="S101" s="1063"/>
      <c r="T101" s="1063"/>
      <c r="U101" s="1064"/>
      <c r="V101" s="166">
        <f t="shared" si="12"/>
        <v>0</v>
      </c>
      <c r="W101" s="324">
        <f t="shared" si="8"/>
        <v>0</v>
      </c>
      <c r="X101" s="325">
        <f>IF(AND(K101&gt;0,'Custo Contábil'!$D$7&gt;0),ROUND(K101*('Custo Contábil'!$D$20/'Custo Contábil'!$D$7)*W101,2),0)</f>
        <v>0</v>
      </c>
      <c r="Y101" s="380">
        <f t="shared" si="13"/>
        <v>0</v>
      </c>
    </row>
    <row r="102" spans="2:25" ht="15" customHeight="1" outlineLevel="1" x14ac:dyDescent="0.25">
      <c r="B102" s="165">
        <v>95</v>
      </c>
      <c r="C102" s="1065" t="str">
        <f>IF(ISBLANK('IlumCusto (ORÇ)'!C102)," ",'IlumCusto (ORÇ)'!C102)</f>
        <v xml:space="preserve"> </v>
      </c>
      <c r="D102" s="1066"/>
      <c r="E102" s="1066"/>
      <c r="F102" s="1066"/>
      <c r="G102" s="1066"/>
      <c r="H102" s="505">
        <f>'IlumCusto (ORÇ)'!H102</f>
        <v>0</v>
      </c>
      <c r="I102" s="506">
        <f>'IlumCusto (ORÇ)'!I102</f>
        <v>0</v>
      </c>
      <c r="J102" s="498">
        <f>'IlumCusto (ORÇ)'!J102</f>
        <v>0</v>
      </c>
      <c r="K102" s="323">
        <f t="shared" si="9"/>
        <v>0</v>
      </c>
      <c r="L102" s="323">
        <f t="shared" si="10"/>
        <v>0</v>
      </c>
      <c r="M102" s="322"/>
      <c r="N102" s="322"/>
      <c r="P102" s="165">
        <f t="shared" si="2"/>
        <v>95</v>
      </c>
      <c r="Q102" s="1063" t="str">
        <f t="shared" si="11"/>
        <v xml:space="preserve"> </v>
      </c>
      <c r="R102" s="1063"/>
      <c r="S102" s="1063"/>
      <c r="T102" s="1063"/>
      <c r="U102" s="1064"/>
      <c r="V102" s="166">
        <f t="shared" si="12"/>
        <v>0</v>
      </c>
      <c r="W102" s="324">
        <f t="shared" si="8"/>
        <v>0</v>
      </c>
      <c r="X102" s="325">
        <f>IF(AND(K102&gt;0,'Custo Contábil'!$D$7&gt;0),ROUND(K102*('Custo Contábil'!$D$20/'Custo Contábil'!$D$7)*W102,2),0)</f>
        <v>0</v>
      </c>
      <c r="Y102" s="380">
        <f t="shared" si="13"/>
        <v>0</v>
      </c>
    </row>
    <row r="103" spans="2:25" ht="15" customHeight="1" outlineLevel="1" x14ac:dyDescent="0.25">
      <c r="B103" s="167">
        <v>96</v>
      </c>
      <c r="C103" s="1065" t="str">
        <f>IF(ISBLANK('IlumCusto (ORÇ)'!C103)," ",'IlumCusto (ORÇ)'!C103)</f>
        <v xml:space="preserve"> </v>
      </c>
      <c r="D103" s="1066"/>
      <c r="E103" s="1066"/>
      <c r="F103" s="1066"/>
      <c r="G103" s="1066"/>
      <c r="H103" s="505">
        <f>'IlumCusto (ORÇ)'!H103</f>
        <v>0</v>
      </c>
      <c r="I103" s="506">
        <f>'IlumCusto (ORÇ)'!I103</f>
        <v>0</v>
      </c>
      <c r="J103" s="498">
        <f>'IlumCusto (ORÇ)'!J103</f>
        <v>0</v>
      </c>
      <c r="K103" s="323">
        <f t="shared" si="9"/>
        <v>0</v>
      </c>
      <c r="L103" s="323">
        <f t="shared" si="10"/>
        <v>0</v>
      </c>
      <c r="M103" s="322"/>
      <c r="N103" s="322"/>
      <c r="P103" s="165">
        <f t="shared" si="2"/>
        <v>96</v>
      </c>
      <c r="Q103" s="1063" t="str">
        <f t="shared" si="11"/>
        <v xml:space="preserve"> </v>
      </c>
      <c r="R103" s="1063"/>
      <c r="S103" s="1063"/>
      <c r="T103" s="1063"/>
      <c r="U103" s="1064"/>
      <c r="V103" s="166">
        <f t="shared" si="12"/>
        <v>0</v>
      </c>
      <c r="W103" s="324">
        <f t="shared" si="8"/>
        <v>0</v>
      </c>
      <c r="X103" s="325">
        <f>IF(AND(K103&gt;0,'Custo Contábil'!$D$7&gt;0),ROUND(K103*('Custo Contábil'!$D$20/'Custo Contábil'!$D$7)*W103,2),0)</f>
        <v>0</v>
      </c>
      <c r="Y103" s="380">
        <f t="shared" si="13"/>
        <v>0</v>
      </c>
    </row>
    <row r="104" spans="2:25" ht="15" customHeight="1" outlineLevel="1" x14ac:dyDescent="0.25">
      <c r="B104" s="165">
        <v>97</v>
      </c>
      <c r="C104" s="1065" t="str">
        <f>IF(ISBLANK('IlumCusto (ORÇ)'!C104)," ",'IlumCusto (ORÇ)'!C104)</f>
        <v xml:space="preserve"> </v>
      </c>
      <c r="D104" s="1066"/>
      <c r="E104" s="1066"/>
      <c r="F104" s="1066"/>
      <c r="G104" s="1066"/>
      <c r="H104" s="505">
        <f>'IlumCusto (ORÇ)'!H104</f>
        <v>0</v>
      </c>
      <c r="I104" s="506">
        <f>'IlumCusto (ORÇ)'!I104</f>
        <v>0</v>
      </c>
      <c r="J104" s="498">
        <f>'IlumCusto (ORÇ)'!J104</f>
        <v>0</v>
      </c>
      <c r="K104" s="323">
        <f t="shared" si="9"/>
        <v>0</v>
      </c>
      <c r="L104" s="323">
        <f t="shared" si="10"/>
        <v>0</v>
      </c>
      <c r="M104" s="322"/>
      <c r="N104" s="322"/>
      <c r="P104" s="165">
        <f t="shared" si="2"/>
        <v>97</v>
      </c>
      <c r="Q104" s="1063" t="str">
        <f t="shared" si="11"/>
        <v xml:space="preserve"> </v>
      </c>
      <c r="R104" s="1063"/>
      <c r="S104" s="1063"/>
      <c r="T104" s="1063"/>
      <c r="U104" s="1064"/>
      <c r="V104" s="166">
        <f t="shared" si="12"/>
        <v>0</v>
      </c>
      <c r="W104" s="324">
        <f>IF(OR(V104="",V104=0),0,(Desc*((1+Desc)^V104))/(((1+Desc)^V104)-1))</f>
        <v>0</v>
      </c>
      <c r="X104" s="325">
        <f>IF(AND(K104&gt;0,'Custo Contábil'!$D$7&gt;0),ROUND(K104*('Custo Contábil'!$D$20/'Custo Contábil'!$D$7)*W104,2),0)</f>
        <v>0</v>
      </c>
      <c r="Y104" s="380">
        <f t="shared" si="13"/>
        <v>0</v>
      </c>
    </row>
    <row r="105" spans="2:25" ht="15" customHeight="1" outlineLevel="1" x14ac:dyDescent="0.25">
      <c r="B105" s="167">
        <v>98</v>
      </c>
      <c r="C105" s="1065" t="str">
        <f>IF(ISBLANK('IlumCusto (ORÇ)'!C105)," ",'IlumCusto (ORÇ)'!C105)</f>
        <v xml:space="preserve"> </v>
      </c>
      <c r="D105" s="1066"/>
      <c r="E105" s="1066"/>
      <c r="F105" s="1066"/>
      <c r="G105" s="1066"/>
      <c r="H105" s="505">
        <f>'IlumCusto (ORÇ)'!H105</f>
        <v>0</v>
      </c>
      <c r="I105" s="506">
        <f>'IlumCusto (ORÇ)'!I105</f>
        <v>0</v>
      </c>
      <c r="J105" s="498">
        <f>'IlumCusto (ORÇ)'!J105</f>
        <v>0</v>
      </c>
      <c r="K105" s="323">
        <f t="shared" si="9"/>
        <v>0</v>
      </c>
      <c r="L105" s="323">
        <f t="shared" si="10"/>
        <v>0</v>
      </c>
      <c r="M105" s="322"/>
      <c r="N105" s="322"/>
      <c r="P105" s="165">
        <f t="shared" si="2"/>
        <v>98</v>
      </c>
      <c r="Q105" s="1063" t="str">
        <f t="shared" si="11"/>
        <v xml:space="preserve"> </v>
      </c>
      <c r="R105" s="1063"/>
      <c r="S105" s="1063"/>
      <c r="T105" s="1063"/>
      <c r="U105" s="1064"/>
      <c r="V105" s="166">
        <f t="shared" si="12"/>
        <v>0</v>
      </c>
      <c r="W105" s="324">
        <f>IF(OR(V105="",V105=0),0,(Desc*((1+Desc)^V105))/(((1+Desc)^V105)-1))</f>
        <v>0</v>
      </c>
      <c r="X105" s="325">
        <f>IF(AND(K105&gt;0,'Custo Contábil'!$D$7&gt;0),ROUND(K105*('Custo Contábil'!$D$20/'Custo Contábil'!$D$7)*W105,2),0)</f>
        <v>0</v>
      </c>
      <c r="Y105" s="380">
        <f t="shared" si="13"/>
        <v>0</v>
      </c>
    </row>
    <row r="106" spans="2:25" ht="15" customHeight="1" outlineLevel="1" x14ac:dyDescent="0.25">
      <c r="B106" s="165">
        <v>99</v>
      </c>
      <c r="C106" s="1065" t="str">
        <f>IF(ISBLANK('IlumCusto (ORÇ)'!C106)," ",'IlumCusto (ORÇ)'!C106)</f>
        <v xml:space="preserve"> </v>
      </c>
      <c r="D106" s="1066"/>
      <c r="E106" s="1066"/>
      <c r="F106" s="1066"/>
      <c r="G106" s="1066"/>
      <c r="H106" s="505">
        <f>'IlumCusto (ORÇ)'!H106</f>
        <v>0</v>
      </c>
      <c r="I106" s="506">
        <f>'IlumCusto (ORÇ)'!I106</f>
        <v>0</v>
      </c>
      <c r="J106" s="498">
        <f>'IlumCusto (ORÇ)'!J106</f>
        <v>0</v>
      </c>
      <c r="K106" s="323">
        <f t="shared" si="9"/>
        <v>0</v>
      </c>
      <c r="L106" s="323">
        <f t="shared" si="10"/>
        <v>0</v>
      </c>
      <c r="M106" s="322"/>
      <c r="N106" s="322"/>
      <c r="P106" s="165">
        <f t="shared" si="2"/>
        <v>99</v>
      </c>
      <c r="Q106" s="1063" t="str">
        <f t="shared" si="11"/>
        <v xml:space="preserve"> </v>
      </c>
      <c r="R106" s="1063"/>
      <c r="S106" s="1063"/>
      <c r="T106" s="1063"/>
      <c r="U106" s="1064"/>
      <c r="V106" s="166">
        <f t="shared" si="12"/>
        <v>0</v>
      </c>
      <c r="W106" s="324">
        <f>IF(OR(V106="",V106=0),0,(Desc*((1+Desc)^V106))/(((1+Desc)^V106)-1))</f>
        <v>0</v>
      </c>
      <c r="X106" s="325">
        <f>IF(AND(K106&gt;0,'Custo Contábil'!$D$7&gt;0),ROUND(K106*('Custo Contábil'!$D$20/'Custo Contábil'!$D$7)*W106,2),0)</f>
        <v>0</v>
      </c>
      <c r="Y106" s="380">
        <f t="shared" si="13"/>
        <v>0</v>
      </c>
    </row>
    <row r="107" spans="2:25" ht="15" customHeight="1" outlineLevel="1" x14ac:dyDescent="0.25">
      <c r="B107" s="167">
        <v>100</v>
      </c>
      <c r="C107" s="1065" t="str">
        <f>IF(ISBLANK('IlumCusto (ORÇ)'!C107)," ",'IlumCusto (ORÇ)'!C107)</f>
        <v xml:space="preserve"> </v>
      </c>
      <c r="D107" s="1066"/>
      <c r="E107" s="1066"/>
      <c r="F107" s="1066"/>
      <c r="G107" s="1066"/>
      <c r="H107" s="505">
        <f>'IlumCusto (ORÇ)'!H107</f>
        <v>0</v>
      </c>
      <c r="I107" s="506">
        <f>'IlumCusto (ORÇ)'!I107</f>
        <v>0</v>
      </c>
      <c r="J107" s="498">
        <f>'IlumCusto (ORÇ)'!J107</f>
        <v>0</v>
      </c>
      <c r="K107" s="323">
        <f t="shared" si="9"/>
        <v>0</v>
      </c>
      <c r="L107" s="323">
        <f t="shared" si="10"/>
        <v>0</v>
      </c>
      <c r="M107" s="322"/>
      <c r="N107" s="322"/>
      <c r="P107" s="165">
        <f>B107</f>
        <v>100</v>
      </c>
      <c r="Q107" s="1063" t="str">
        <f t="shared" si="11"/>
        <v xml:space="preserve"> </v>
      </c>
      <c r="R107" s="1063"/>
      <c r="S107" s="1063"/>
      <c r="T107" s="1063"/>
      <c r="U107" s="1064"/>
      <c r="V107" s="166">
        <f t="shared" si="12"/>
        <v>0</v>
      </c>
      <c r="W107" s="324">
        <f>IF(OR(V107="",V107=0),0,(Desc*((1+Desc)^V107))/(((1+Desc)^V107)-1))</f>
        <v>0</v>
      </c>
      <c r="X107" s="325">
        <f>IF(AND(K107&gt;0,'Custo Contábil'!$D$7&gt;0),ROUND(K107*('Custo Contábil'!$D$20/'Custo Contábil'!$D$7)*W107,2),0)</f>
        <v>0</v>
      </c>
      <c r="Y107" s="380">
        <f t="shared" si="13"/>
        <v>0</v>
      </c>
    </row>
    <row r="108" spans="2:25" x14ac:dyDescent="0.25">
      <c r="B108" s="165"/>
      <c r="C108" s="1065" t="str">
        <f>IF(ISBLANK('IlumCusto (ORÇ)'!C108)," ",'IlumCusto (ORÇ)'!C108)</f>
        <v>Acessórios</v>
      </c>
      <c r="D108" s="1066"/>
      <c r="E108" s="1066"/>
      <c r="F108" s="1066"/>
      <c r="G108" s="1066"/>
      <c r="H108" s="505">
        <f>'IlumCusto (ORÇ)'!H108</f>
        <v>20</v>
      </c>
      <c r="I108" s="506">
        <f>'IlumCusto (ORÇ)'!I108</f>
        <v>0</v>
      </c>
      <c r="J108" s="498">
        <f>'IlumCusto (ORÇ)'!J108</f>
        <v>0</v>
      </c>
      <c r="K108" s="323">
        <f t="shared" si="9"/>
        <v>0</v>
      </c>
      <c r="L108" s="323">
        <f t="shared" si="10"/>
        <v>0</v>
      </c>
      <c r="M108" s="322"/>
      <c r="N108" s="322"/>
      <c r="P108" s="165"/>
      <c r="Q108" s="1063" t="str">
        <f>IF(OR(C108=0,C108=""),"",C108)</f>
        <v>Acessórios</v>
      </c>
      <c r="R108" s="1063"/>
      <c r="S108" s="1063"/>
      <c r="T108" s="1063"/>
      <c r="U108" s="1064"/>
      <c r="V108" s="166">
        <f>IF(H108="",0,H108)</f>
        <v>20</v>
      </c>
      <c r="W108" s="324">
        <f>IF(OR(V108="",V108=0),0,(Desc*((1+Desc)^V108))/(((1+Desc)^V108)-1))</f>
        <v>0.10185220882315059</v>
      </c>
      <c r="X108" s="325">
        <f>IF(AND(K108&gt;0,'Custo Contábil'!$D$7&gt;0),ROUND(K108*('Custo Contábil'!$D$20/'Custo Contábil'!$D$7)*W108,2),0)</f>
        <v>0</v>
      </c>
      <c r="Y108" s="380">
        <f t="shared" si="13"/>
        <v>0</v>
      </c>
    </row>
    <row r="109" spans="2:25" ht="18" x14ac:dyDescent="0.25">
      <c r="B109" s="318"/>
      <c r="C109" s="1073" t="s">
        <v>289</v>
      </c>
      <c r="D109" s="1073"/>
      <c r="E109" s="1073"/>
      <c r="F109" s="1073"/>
      <c r="G109" s="1073"/>
      <c r="H109" s="1073"/>
      <c r="I109" s="1073"/>
      <c r="J109" s="1074"/>
      <c r="K109" s="170">
        <f>SUM(K8:K108)</f>
        <v>0</v>
      </c>
      <c r="L109" s="170">
        <f>SUM(L8:L108)</f>
        <v>0</v>
      </c>
      <c r="M109" s="170">
        <f>SUM(M8:M108)</f>
        <v>0</v>
      </c>
      <c r="N109" s="170">
        <f>SUM(N8:N108)</f>
        <v>0</v>
      </c>
      <c r="P109" s="1075" t="s">
        <v>693</v>
      </c>
      <c r="Q109" s="1076"/>
      <c r="R109" s="1076"/>
      <c r="S109" s="1076"/>
      <c r="T109" s="1076"/>
      <c r="U109" s="1076"/>
      <c r="V109" s="1077"/>
      <c r="W109" s="171" t="s">
        <v>290</v>
      </c>
      <c r="X109" s="172">
        <f>SUM(X8:X108)</f>
        <v>0</v>
      </c>
    </row>
    <row r="110" spans="2:25" ht="18" x14ac:dyDescent="0.25">
      <c r="B110" s="1050" t="s">
        <v>291</v>
      </c>
      <c r="C110" s="1051"/>
      <c r="D110" s="1051"/>
      <c r="E110" s="1051"/>
      <c r="F110" s="1051"/>
      <c r="G110" s="1051"/>
      <c r="H110" s="1051"/>
      <c r="I110" s="1051"/>
      <c r="J110" s="1051"/>
      <c r="K110" s="1051"/>
      <c r="L110" s="1051"/>
      <c r="M110" s="1051"/>
      <c r="N110" s="1052"/>
      <c r="P110" s="1075" t="s">
        <v>799</v>
      </c>
      <c r="Q110" s="1076"/>
      <c r="R110" s="1076"/>
      <c r="S110" s="1076"/>
      <c r="T110" s="1076"/>
      <c r="U110" s="1076"/>
      <c r="V110" s="1077"/>
      <c r="W110" s="171" t="s">
        <v>796</v>
      </c>
      <c r="X110" s="172">
        <f>IFERROR(X109*($L$146/$K$146),0)</f>
        <v>0</v>
      </c>
    </row>
    <row r="111" spans="2:25" ht="15" customHeight="1" x14ac:dyDescent="0.25">
      <c r="B111" s="1043" t="s">
        <v>797</v>
      </c>
      <c r="C111" s="1044"/>
      <c r="D111" s="1044"/>
      <c r="E111" s="1044"/>
      <c r="F111" s="1044"/>
      <c r="G111" s="1044"/>
      <c r="H111" s="311"/>
      <c r="I111" s="311"/>
      <c r="J111" s="312"/>
      <c r="K111" s="164" t="s">
        <v>285</v>
      </c>
      <c r="L111" s="309" t="s">
        <v>795</v>
      </c>
      <c r="M111" s="121" t="s">
        <v>239</v>
      </c>
      <c r="N111" s="121" t="s">
        <v>240</v>
      </c>
      <c r="P111" s="371"/>
      <c r="Q111" s="371"/>
      <c r="R111" s="372"/>
      <c r="S111" s="373"/>
      <c r="T111" s="373"/>
      <c r="U111" s="373"/>
      <c r="V111" s="374"/>
    </row>
    <row r="112" spans="2:25" ht="15" customHeight="1" x14ac:dyDescent="0.35">
      <c r="B112" s="173"/>
      <c r="C112" s="1069" t="s">
        <v>292</v>
      </c>
      <c r="D112" s="1069"/>
      <c r="E112" s="1069"/>
      <c r="F112" s="1069"/>
      <c r="G112" s="1069"/>
      <c r="H112" s="311"/>
      <c r="I112" s="311"/>
      <c r="J112" s="312"/>
      <c r="K112" s="323">
        <f>SUM(L112:N112)</f>
        <v>0</v>
      </c>
      <c r="L112" s="323">
        <f>'Custo Contábil'!D39</f>
        <v>0</v>
      </c>
      <c r="M112" s="323">
        <v>0</v>
      </c>
      <c r="N112" s="323">
        <v>0</v>
      </c>
      <c r="P112" s="174" t="s">
        <v>806</v>
      </c>
      <c r="Q112" s="175"/>
      <c r="R112" s="176">
        <f>RCB!G5</f>
        <v>0</v>
      </c>
      <c r="T112" s="1078" t="s">
        <v>708</v>
      </c>
      <c r="U112" s="1079"/>
      <c r="V112" s="327">
        <f>IFERROR(SUM(Y8:Y108)/X109,0)</f>
        <v>0</v>
      </c>
    </row>
    <row r="113" spans="2:18" ht="15" customHeight="1" x14ac:dyDescent="0.35">
      <c r="B113" s="173"/>
      <c r="C113" s="1069" t="s">
        <v>176</v>
      </c>
      <c r="D113" s="1069"/>
      <c r="E113" s="1069"/>
      <c r="F113" s="1069"/>
      <c r="G113" s="1069"/>
      <c r="H113" s="311"/>
      <c r="I113" s="311"/>
      <c r="J113" s="312"/>
      <c r="K113" s="323">
        <f>SUM(L113:N113)</f>
        <v>0</v>
      </c>
      <c r="L113" s="323">
        <f>Diagnóstico!M13</f>
        <v>0</v>
      </c>
      <c r="M113" s="323">
        <f>Diagnóstico!N13</f>
        <v>0</v>
      </c>
      <c r="N113" s="323">
        <f>Diagnóstico!O13</f>
        <v>0</v>
      </c>
      <c r="P113" s="174" t="s">
        <v>807</v>
      </c>
      <c r="Q113" s="175"/>
      <c r="R113" s="176">
        <f>RCB!J5</f>
        <v>0</v>
      </c>
    </row>
    <row r="114" spans="2:18" ht="15" customHeight="1" x14ac:dyDescent="0.25">
      <c r="B114" s="313"/>
      <c r="C114" s="1056" t="s">
        <v>293</v>
      </c>
      <c r="D114" s="1056"/>
      <c r="E114" s="1056"/>
      <c r="F114" s="1056"/>
      <c r="G114" s="1057"/>
      <c r="H114" s="121" t="s">
        <v>16</v>
      </c>
      <c r="I114" s="300" t="s">
        <v>294</v>
      </c>
      <c r="J114" s="300" t="s">
        <v>295</v>
      </c>
      <c r="K114" s="164" t="s">
        <v>285</v>
      </c>
      <c r="L114" s="309" t="s">
        <v>795</v>
      </c>
      <c r="M114" s="121" t="s">
        <v>239</v>
      </c>
      <c r="N114" s="121" t="s">
        <v>240</v>
      </c>
    </row>
    <row r="115" spans="2:18" ht="15" customHeight="1" x14ac:dyDescent="0.25">
      <c r="B115" s="165">
        <v>1</v>
      </c>
      <c r="C115" s="1065" t="str">
        <f>IF(ISBLANK('IlumCusto (ORÇ)'!C120)," ",'IlumCusto (ORÇ)'!C120)</f>
        <v xml:space="preserve"> </v>
      </c>
      <c r="D115" s="1066"/>
      <c r="E115" s="1066"/>
      <c r="F115" s="1066"/>
      <c r="G115" s="1066"/>
      <c r="H115" s="505">
        <f>'IlumCusto (ORÇ)'!H120</f>
        <v>0</v>
      </c>
      <c r="I115" s="506">
        <f>'IlumCusto (ORÇ)'!I120</f>
        <v>0</v>
      </c>
      <c r="J115" s="498">
        <f>'IlumCusto (ORÇ)'!J120</f>
        <v>0</v>
      </c>
      <c r="K115" s="323">
        <f>H115*I115*J115</f>
        <v>0</v>
      </c>
      <c r="L115" s="323">
        <f>K115-M115-N115</f>
        <v>0</v>
      </c>
      <c r="M115" s="322"/>
      <c r="N115" s="322"/>
    </row>
    <row r="116" spans="2:18" ht="15" customHeight="1" x14ac:dyDescent="0.25">
      <c r="B116" s="167">
        <v>2</v>
      </c>
      <c r="C116" s="1065" t="str">
        <f>IF(ISBLANK('IlumCusto (ORÇ)'!C121)," ",'IlumCusto (ORÇ)'!C121)</f>
        <v xml:space="preserve"> </v>
      </c>
      <c r="D116" s="1066"/>
      <c r="E116" s="1066"/>
      <c r="F116" s="1066"/>
      <c r="G116" s="1066"/>
      <c r="H116" s="505">
        <f>'IlumCusto (ORÇ)'!H121</f>
        <v>0</v>
      </c>
      <c r="I116" s="506">
        <f>'IlumCusto (ORÇ)'!I121</f>
        <v>0</v>
      </c>
      <c r="J116" s="498">
        <f>'IlumCusto (ORÇ)'!J121</f>
        <v>0</v>
      </c>
      <c r="K116" s="323">
        <f>H116*I116*J116</f>
        <v>0</v>
      </c>
      <c r="L116" s="323">
        <f>K116-M116-N116</f>
        <v>0</v>
      </c>
      <c r="M116" s="322"/>
      <c r="N116" s="322"/>
    </row>
    <row r="117" spans="2:18" ht="15" customHeight="1" x14ac:dyDescent="0.25">
      <c r="B117" s="165">
        <v>3</v>
      </c>
      <c r="C117" s="1065" t="str">
        <f>IF(ISBLANK('IlumCusto (ORÇ)'!C122)," ",'IlumCusto (ORÇ)'!C122)</f>
        <v xml:space="preserve"> </v>
      </c>
      <c r="D117" s="1066"/>
      <c r="E117" s="1066"/>
      <c r="F117" s="1066"/>
      <c r="G117" s="1066"/>
      <c r="H117" s="505">
        <f>'IlumCusto (ORÇ)'!H122</f>
        <v>0</v>
      </c>
      <c r="I117" s="506">
        <f>'IlumCusto (ORÇ)'!I122</f>
        <v>0</v>
      </c>
      <c r="J117" s="498">
        <f>'IlumCusto (ORÇ)'!J122</f>
        <v>0</v>
      </c>
      <c r="K117" s="323">
        <f>H117*I117*J117</f>
        <v>0</v>
      </c>
      <c r="L117" s="323">
        <f>K117-M117-N117</f>
        <v>0</v>
      </c>
      <c r="M117" s="322"/>
      <c r="N117" s="322"/>
    </row>
    <row r="118" spans="2:18" ht="15" customHeight="1" x14ac:dyDescent="0.25">
      <c r="B118" s="167">
        <v>4</v>
      </c>
      <c r="C118" s="1065" t="str">
        <f>IF(ISBLANK('IlumCusto (ORÇ)'!C123)," ",'IlumCusto (ORÇ)'!C123)</f>
        <v xml:space="preserve"> </v>
      </c>
      <c r="D118" s="1066"/>
      <c r="E118" s="1066"/>
      <c r="F118" s="1066"/>
      <c r="G118" s="1066"/>
      <c r="H118" s="505">
        <f>'IlumCusto (ORÇ)'!H123</f>
        <v>0</v>
      </c>
      <c r="I118" s="506">
        <f>'IlumCusto (ORÇ)'!I123</f>
        <v>0</v>
      </c>
      <c r="J118" s="498">
        <f>'IlumCusto (ORÇ)'!J123</f>
        <v>0</v>
      </c>
      <c r="K118" s="323">
        <f>H118*I118*J118</f>
        <v>0</v>
      </c>
      <c r="L118" s="323">
        <f>K118-M118-N118</f>
        <v>0</v>
      </c>
      <c r="M118" s="322"/>
      <c r="N118" s="322"/>
    </row>
    <row r="119" spans="2:18" ht="15" customHeight="1" x14ac:dyDescent="0.25">
      <c r="B119" s="165">
        <v>5</v>
      </c>
      <c r="C119" s="1065" t="str">
        <f>IF(ISBLANK('IlumCusto (ORÇ)'!C124)," ",'IlumCusto (ORÇ)'!C124)</f>
        <v xml:space="preserve"> </v>
      </c>
      <c r="D119" s="1066"/>
      <c r="E119" s="1066"/>
      <c r="F119" s="1066"/>
      <c r="G119" s="1066"/>
      <c r="H119" s="505">
        <f>'IlumCusto (ORÇ)'!H124</f>
        <v>0</v>
      </c>
      <c r="I119" s="506">
        <f>'IlumCusto (ORÇ)'!I124</f>
        <v>0</v>
      </c>
      <c r="J119" s="498">
        <f>'IlumCusto (ORÇ)'!J124</f>
        <v>0</v>
      </c>
      <c r="K119" s="323">
        <f>H119*I119*J119</f>
        <v>0</v>
      </c>
      <c r="L119" s="323">
        <f>K119-M119-N119</f>
        <v>0</v>
      </c>
      <c r="M119" s="322"/>
      <c r="N119" s="322"/>
    </row>
    <row r="120" spans="2:18" ht="15" customHeight="1" x14ac:dyDescent="0.25">
      <c r="B120" s="173"/>
      <c r="C120" s="1071" t="s">
        <v>297</v>
      </c>
      <c r="D120" s="1071"/>
      <c r="E120" s="1071"/>
      <c r="F120" s="1071"/>
      <c r="G120" s="1071"/>
      <c r="H120" s="1071"/>
      <c r="I120" s="1071"/>
      <c r="J120" s="1072"/>
      <c r="K120" s="323">
        <f>SUM(K115:K119)</f>
        <v>0</v>
      </c>
      <c r="L120" s="323">
        <f>SUM(L115:L119)</f>
        <v>0</v>
      </c>
      <c r="M120" s="323">
        <f>SUM(M115:M119)</f>
        <v>0</v>
      </c>
      <c r="N120" s="323">
        <f>SUM(N115:N119)</f>
        <v>0</v>
      </c>
    </row>
    <row r="121" spans="2:18" ht="15" customHeight="1" x14ac:dyDescent="0.25">
      <c r="B121" s="318"/>
      <c r="C121" s="1073" t="s">
        <v>298</v>
      </c>
      <c r="D121" s="1073"/>
      <c r="E121" s="1073"/>
      <c r="F121" s="1073"/>
      <c r="G121" s="1073"/>
      <c r="H121" s="1073"/>
      <c r="I121" s="1073"/>
      <c r="J121" s="1074"/>
      <c r="K121" s="170">
        <f>SUM(K120,K112:K113)</f>
        <v>0</v>
      </c>
      <c r="L121" s="284">
        <f>SUM(L120,L112:L113)</f>
        <v>0</v>
      </c>
      <c r="M121" s="284">
        <f>SUM(M120,M112:M113)</f>
        <v>0</v>
      </c>
      <c r="N121" s="284">
        <f>SUM(N120,N112:N113)</f>
        <v>0</v>
      </c>
    </row>
    <row r="122" spans="2:18" ht="15" customHeight="1" x14ac:dyDescent="0.25">
      <c r="B122" s="1050" t="s">
        <v>299</v>
      </c>
      <c r="C122" s="1051"/>
      <c r="D122" s="1051"/>
      <c r="E122" s="1051"/>
      <c r="F122" s="1051"/>
      <c r="G122" s="1051"/>
      <c r="H122" s="1051"/>
      <c r="I122" s="1051"/>
      <c r="J122" s="1051"/>
      <c r="K122" s="1051"/>
      <c r="L122" s="1051"/>
      <c r="M122" s="1051"/>
      <c r="N122" s="1052"/>
    </row>
    <row r="123" spans="2:18" ht="15" customHeight="1" x14ac:dyDescent="0.25">
      <c r="B123" s="1043" t="s">
        <v>797</v>
      </c>
      <c r="C123" s="1044"/>
      <c r="D123" s="1044"/>
      <c r="E123" s="1044"/>
      <c r="F123" s="1044"/>
      <c r="G123" s="1044"/>
      <c r="H123" s="311"/>
      <c r="I123" s="311"/>
      <c r="J123" s="312"/>
      <c r="K123" s="164" t="s">
        <v>285</v>
      </c>
      <c r="L123" s="309" t="s">
        <v>795</v>
      </c>
      <c r="M123" s="121" t="s">
        <v>239</v>
      </c>
      <c r="N123" s="121" t="s">
        <v>240</v>
      </c>
      <c r="P123" s="375"/>
    </row>
    <row r="124" spans="2:18" ht="15" customHeight="1" x14ac:dyDescent="0.25">
      <c r="B124" s="173"/>
      <c r="C124" s="1069" t="s">
        <v>9</v>
      </c>
      <c r="D124" s="1069"/>
      <c r="E124" s="1069"/>
      <c r="F124" s="1069"/>
      <c r="G124" s="1069"/>
      <c r="H124" s="1069"/>
      <c r="I124" s="1069"/>
      <c r="J124" s="1070"/>
      <c r="K124" s="323">
        <f>SUM(L124:N124)</f>
        <v>0</v>
      </c>
      <c r="L124" s="326">
        <f>'Custo Contábil'!D41</f>
        <v>0</v>
      </c>
      <c r="M124" s="323">
        <v>0</v>
      </c>
      <c r="N124" s="323">
        <v>0</v>
      </c>
    </row>
    <row r="125" spans="2:18" ht="15" customHeight="1" x14ac:dyDescent="0.25">
      <c r="B125" s="313"/>
      <c r="C125" s="1044" t="s">
        <v>178</v>
      </c>
      <c r="D125" s="1044"/>
      <c r="E125" s="1044"/>
      <c r="F125" s="1044"/>
      <c r="G125" s="1044"/>
      <c r="H125" s="1045"/>
      <c r="I125" s="300" t="s">
        <v>16</v>
      </c>
      <c r="J125" s="300" t="s">
        <v>300</v>
      </c>
      <c r="K125" s="164" t="s">
        <v>285</v>
      </c>
      <c r="L125" s="309" t="s">
        <v>795</v>
      </c>
      <c r="M125" s="121" t="s">
        <v>239</v>
      </c>
      <c r="N125" s="121" t="s">
        <v>240</v>
      </c>
    </row>
    <row r="126" spans="2:18" ht="15" customHeight="1" x14ac:dyDescent="0.25">
      <c r="B126" s="178">
        <v>1</v>
      </c>
      <c r="C126" s="1069" t="str">
        <f>IF(ISBLANK('IlumCusto (ORÇ)'!C136)," ",'IlumCusto (ORÇ)'!C136)</f>
        <v xml:space="preserve"> </v>
      </c>
      <c r="D126" s="1069"/>
      <c r="E126" s="1069"/>
      <c r="F126" s="1069"/>
      <c r="G126" s="1069"/>
      <c r="H126" s="1070"/>
      <c r="I126" s="506">
        <f>'IlumCusto (ORÇ)'!I136</f>
        <v>0</v>
      </c>
      <c r="J126" s="498">
        <f>'IlumCusto (ORÇ)'!J136</f>
        <v>0</v>
      </c>
      <c r="K126" s="323">
        <f>I126*J126</f>
        <v>0</v>
      </c>
      <c r="L126" s="323">
        <f>K126-M126-N126</f>
        <v>0</v>
      </c>
      <c r="M126" s="322"/>
      <c r="N126" s="322"/>
    </row>
    <row r="127" spans="2:18" ht="15" customHeight="1" x14ac:dyDescent="0.25">
      <c r="B127" s="178">
        <v>2</v>
      </c>
      <c r="C127" s="1069" t="str">
        <f>IF(ISBLANK('IlumCusto (ORÇ)'!C137)," ",'IlumCusto (ORÇ)'!C137)</f>
        <v xml:space="preserve"> </v>
      </c>
      <c r="D127" s="1069"/>
      <c r="E127" s="1069"/>
      <c r="F127" s="1069"/>
      <c r="G127" s="1069"/>
      <c r="H127" s="1070"/>
      <c r="I127" s="506">
        <f>'IlumCusto (ORÇ)'!I137</f>
        <v>0</v>
      </c>
      <c r="J127" s="498">
        <f>'IlumCusto (ORÇ)'!J137</f>
        <v>0</v>
      </c>
      <c r="K127" s="323">
        <f>I127*J127</f>
        <v>0</v>
      </c>
      <c r="L127" s="323">
        <f>K127-M127-N127</f>
        <v>0</v>
      </c>
      <c r="M127" s="322"/>
      <c r="N127" s="322"/>
    </row>
    <row r="128" spans="2:18" ht="15" customHeight="1" x14ac:dyDescent="0.25">
      <c r="B128" s="178">
        <v>3</v>
      </c>
      <c r="C128" s="1069" t="str">
        <f>IF(ISBLANK('IlumCusto (ORÇ)'!C138)," ",'IlumCusto (ORÇ)'!C138)</f>
        <v xml:space="preserve"> </v>
      </c>
      <c r="D128" s="1069"/>
      <c r="E128" s="1069"/>
      <c r="F128" s="1069"/>
      <c r="G128" s="1069"/>
      <c r="H128" s="1070"/>
      <c r="I128" s="506">
        <f>'IlumCusto (ORÇ)'!I138</f>
        <v>0</v>
      </c>
      <c r="J128" s="498">
        <f>'IlumCusto (ORÇ)'!J138</f>
        <v>0</v>
      </c>
      <c r="K128" s="323">
        <f>I128*J128</f>
        <v>0</v>
      </c>
      <c r="L128" s="323">
        <f>K128-M128-N128</f>
        <v>0</v>
      </c>
      <c r="M128" s="322"/>
      <c r="N128" s="322"/>
    </row>
    <row r="129" spans="2:16" ht="15" customHeight="1" x14ac:dyDescent="0.25">
      <c r="B129" s="173"/>
      <c r="C129" s="1071" t="s">
        <v>803</v>
      </c>
      <c r="D129" s="1071"/>
      <c r="E129" s="1071"/>
      <c r="F129" s="1071"/>
      <c r="G129" s="1071"/>
      <c r="H129" s="1071"/>
      <c r="I129" s="1071"/>
      <c r="J129" s="1072"/>
      <c r="K129" s="323">
        <f>SUM(K126:K128)</f>
        <v>0</v>
      </c>
      <c r="L129" s="323">
        <f>SUM(L126:L128)</f>
        <v>0</v>
      </c>
      <c r="M129" s="323">
        <f>SUM(M126:M128)</f>
        <v>0</v>
      </c>
      <c r="N129" s="323">
        <f>SUM(N126:N128)</f>
        <v>0</v>
      </c>
    </row>
    <row r="130" spans="2:16" ht="15" customHeight="1" x14ac:dyDescent="0.25">
      <c r="B130" s="318"/>
      <c r="C130" s="1073" t="s">
        <v>301</v>
      </c>
      <c r="D130" s="1073"/>
      <c r="E130" s="1073"/>
      <c r="F130" s="1073"/>
      <c r="G130" s="1073"/>
      <c r="H130" s="1073"/>
      <c r="I130" s="1073"/>
      <c r="J130" s="1074"/>
      <c r="K130" s="170">
        <f>SUM(K124,K129)</f>
        <v>0</v>
      </c>
      <c r="L130" s="170">
        <f>SUM(L124,L129)</f>
        <v>0</v>
      </c>
      <c r="M130" s="170">
        <f>SUM(M124,M129)</f>
        <v>0</v>
      </c>
      <c r="N130" s="170">
        <f>SUM(N124,N129)</f>
        <v>0</v>
      </c>
    </row>
    <row r="131" spans="2:16" ht="15" customHeight="1" x14ac:dyDescent="0.25">
      <c r="B131" s="320"/>
      <c r="C131" s="1067" t="s">
        <v>302</v>
      </c>
      <c r="D131" s="1067"/>
      <c r="E131" s="1067"/>
      <c r="F131" s="1067"/>
      <c r="G131" s="1067"/>
      <c r="H131" s="1067"/>
      <c r="I131" s="1067"/>
      <c r="J131" s="1068"/>
      <c r="K131" s="131">
        <f>SUM(K109,K121,K130)</f>
        <v>0</v>
      </c>
      <c r="L131" s="131">
        <f>SUM(L109,L121,L130)</f>
        <v>0</v>
      </c>
      <c r="M131" s="131">
        <f>SUM(M109,M121,M130)</f>
        <v>0</v>
      </c>
      <c r="N131" s="131">
        <f>SUM(N109,N121,N130)</f>
        <v>0</v>
      </c>
    </row>
    <row r="132" spans="2:16" ht="15" customHeight="1" x14ac:dyDescent="0.25">
      <c r="B132" s="1048" t="s">
        <v>706</v>
      </c>
      <c r="C132" s="1049"/>
      <c r="D132" s="1049"/>
      <c r="E132" s="1049"/>
      <c r="F132" s="1049"/>
      <c r="G132" s="1049"/>
      <c r="H132" s="1049"/>
      <c r="I132" s="1049"/>
      <c r="J132" s="1049"/>
      <c r="K132" s="1049"/>
      <c r="L132" s="1049"/>
      <c r="M132" s="1049"/>
      <c r="N132" s="1055"/>
    </row>
    <row r="133" spans="2:16" ht="15" customHeight="1" x14ac:dyDescent="0.25">
      <c r="B133" s="1043" t="s">
        <v>797</v>
      </c>
      <c r="C133" s="1044"/>
      <c r="D133" s="1044"/>
      <c r="E133" s="1044"/>
      <c r="F133" s="1044"/>
      <c r="G133" s="1044"/>
      <c r="H133" s="311"/>
      <c r="I133" s="311"/>
      <c r="J133" s="312"/>
      <c r="K133" s="164" t="s">
        <v>285</v>
      </c>
      <c r="L133" s="309" t="s">
        <v>795</v>
      </c>
      <c r="M133" s="121" t="s">
        <v>239</v>
      </c>
      <c r="N133" s="121" t="s">
        <v>240</v>
      </c>
    </row>
    <row r="134" spans="2:16" ht="15" customHeight="1" x14ac:dyDescent="0.25">
      <c r="B134" s="173"/>
      <c r="C134" s="1069" t="s">
        <v>303</v>
      </c>
      <c r="D134" s="1069"/>
      <c r="E134" s="1069"/>
      <c r="F134" s="1069"/>
      <c r="G134" s="1069"/>
      <c r="H134" s="1069"/>
      <c r="I134" s="1069"/>
      <c r="J134" s="1070"/>
      <c r="K134" s="323">
        <f t="shared" ref="K134:K139" si="14">SUM(L134:N134)</f>
        <v>0</v>
      </c>
      <c r="L134" s="323">
        <f>'Custo Contábil'!$D$37*'Custo Contábil'!F13</f>
        <v>0</v>
      </c>
      <c r="M134" s="323">
        <v>0</v>
      </c>
      <c r="N134" s="323">
        <v>0</v>
      </c>
    </row>
    <row r="135" spans="2:16" ht="15" customHeight="1" x14ac:dyDescent="0.25">
      <c r="B135" s="173"/>
      <c r="C135" s="1069" t="s">
        <v>12</v>
      </c>
      <c r="D135" s="1069"/>
      <c r="E135" s="1069"/>
      <c r="F135" s="1069"/>
      <c r="G135" s="1069"/>
      <c r="H135" s="1069"/>
      <c r="I135" s="1069"/>
      <c r="J135" s="1070"/>
      <c r="K135" s="323">
        <f t="shared" si="14"/>
        <v>0</v>
      </c>
      <c r="L135" s="323">
        <f>'Custo Contábil'!D45</f>
        <v>0</v>
      </c>
      <c r="M135" s="323">
        <v>0</v>
      </c>
      <c r="N135" s="323">
        <v>0</v>
      </c>
    </row>
    <row r="136" spans="2:16" ht="15" customHeight="1" x14ac:dyDescent="0.25">
      <c r="B136" s="173"/>
      <c r="C136" s="1069" t="s">
        <v>175</v>
      </c>
      <c r="D136" s="1069"/>
      <c r="E136" s="1069"/>
      <c r="F136" s="1069"/>
      <c r="G136" s="1069"/>
      <c r="H136" s="1069"/>
      <c r="I136" s="1069"/>
      <c r="J136" s="1070"/>
      <c r="K136" s="323">
        <f t="shared" si="14"/>
        <v>0</v>
      </c>
      <c r="L136" s="323">
        <f>Marketing!L18</f>
        <v>0</v>
      </c>
      <c r="M136" s="323">
        <f>Marketing!M18</f>
        <v>0</v>
      </c>
      <c r="N136" s="323">
        <f>Marketing!N18</f>
        <v>0</v>
      </c>
    </row>
    <row r="137" spans="2:16" ht="15" customHeight="1" x14ac:dyDescent="0.25">
      <c r="B137" s="173"/>
      <c r="C137" s="1069" t="s">
        <v>304</v>
      </c>
      <c r="D137" s="1069"/>
      <c r="E137" s="1069"/>
      <c r="F137" s="1069"/>
      <c r="G137" s="1069"/>
      <c r="H137" s="1069"/>
      <c r="I137" s="1069"/>
      <c r="J137" s="1070"/>
      <c r="K137" s="323">
        <f t="shared" si="14"/>
        <v>0</v>
      </c>
      <c r="L137" s="323">
        <f>Treinamento!L32</f>
        <v>0</v>
      </c>
      <c r="M137" s="323">
        <f>Treinamento!M32</f>
        <v>0</v>
      </c>
      <c r="N137" s="323">
        <f>Treinamento!N32</f>
        <v>0</v>
      </c>
      <c r="P137" s="375"/>
    </row>
    <row r="138" spans="2:16" ht="15" customHeight="1" x14ac:dyDescent="0.25">
      <c r="B138" s="173"/>
      <c r="C138" s="1069" t="s">
        <v>305</v>
      </c>
      <c r="D138" s="1069"/>
      <c r="E138" s="1069"/>
      <c r="F138" s="1069"/>
      <c r="G138" s="1069"/>
      <c r="H138" s="1069"/>
      <c r="I138" s="1069"/>
      <c r="J138" s="1070"/>
      <c r="K138" s="323">
        <f t="shared" si="14"/>
        <v>0</v>
      </c>
      <c r="L138" s="323">
        <f>Descarte!L17</f>
        <v>0</v>
      </c>
      <c r="M138" s="323">
        <f>Descarte!M17</f>
        <v>0</v>
      </c>
      <c r="N138" s="323">
        <f>Descarte!N17</f>
        <v>0</v>
      </c>
    </row>
    <row r="139" spans="2:16" ht="15" customHeight="1" x14ac:dyDescent="0.25">
      <c r="B139" s="173"/>
      <c r="C139" s="1069" t="s">
        <v>306</v>
      </c>
      <c r="D139" s="1069"/>
      <c r="E139" s="1069"/>
      <c r="F139" s="1069"/>
      <c r="G139" s="1069"/>
      <c r="H139" s="1069"/>
      <c r="I139" s="1069"/>
      <c r="J139" s="1070"/>
      <c r="K139" s="323">
        <f t="shared" si="14"/>
        <v>0</v>
      </c>
      <c r="L139" s="323">
        <f>'M&amp;V'!N114</f>
        <v>0</v>
      </c>
      <c r="M139" s="323">
        <f>'M&amp;V'!O114</f>
        <v>0</v>
      </c>
      <c r="N139" s="323">
        <f>'M&amp;V'!P114</f>
        <v>0</v>
      </c>
    </row>
    <row r="140" spans="2:16" ht="15" customHeight="1" x14ac:dyDescent="0.25">
      <c r="B140" s="1043" t="s">
        <v>15</v>
      </c>
      <c r="C140" s="1044"/>
      <c r="D140" s="1044"/>
      <c r="E140" s="1044"/>
      <c r="F140" s="1044"/>
      <c r="G140" s="1044"/>
      <c r="H140" s="1045"/>
      <c r="I140" s="300" t="s">
        <v>16</v>
      </c>
      <c r="J140" s="300" t="s">
        <v>300</v>
      </c>
      <c r="K140" s="164" t="s">
        <v>285</v>
      </c>
      <c r="L140" s="300" t="s">
        <v>795</v>
      </c>
      <c r="M140" s="121" t="s">
        <v>239</v>
      </c>
      <c r="N140" s="121" t="s">
        <v>240</v>
      </c>
    </row>
    <row r="141" spans="2:16" ht="15" customHeight="1" x14ac:dyDescent="0.25">
      <c r="B141" s="178">
        <v>1</v>
      </c>
      <c r="C141" s="1069" t="str">
        <f>IF(ISBLANK('IlumCusto (ORÇ)'!C150)," ",'IlumCusto (ORÇ)'!C150)</f>
        <v xml:space="preserve"> </v>
      </c>
      <c r="D141" s="1069"/>
      <c r="E141" s="1069"/>
      <c r="F141" s="1069"/>
      <c r="G141" s="1069"/>
      <c r="H141" s="1070"/>
      <c r="I141" s="506">
        <f>'IlumCusto (ORÇ)'!I150</f>
        <v>0</v>
      </c>
      <c r="J141" s="498">
        <f>'IlumCusto (ORÇ)'!J150</f>
        <v>0</v>
      </c>
      <c r="K141" s="323">
        <f>I141*J141</f>
        <v>0</v>
      </c>
      <c r="L141" s="323">
        <f>K141-M141-N141</f>
        <v>0</v>
      </c>
      <c r="M141" s="322"/>
      <c r="N141" s="322"/>
    </row>
    <row r="142" spans="2:16" ht="15" customHeight="1" x14ac:dyDescent="0.25">
      <c r="B142" s="178">
        <v>2</v>
      </c>
      <c r="C142" s="1069" t="str">
        <f>IF(ISBLANK('IlumCusto (ORÇ)'!C151)," ",'IlumCusto (ORÇ)'!C151)</f>
        <v xml:space="preserve"> </v>
      </c>
      <c r="D142" s="1069"/>
      <c r="E142" s="1069"/>
      <c r="F142" s="1069"/>
      <c r="G142" s="1069"/>
      <c r="H142" s="1070"/>
      <c r="I142" s="506">
        <f>'IlumCusto (ORÇ)'!I151</f>
        <v>0</v>
      </c>
      <c r="J142" s="498">
        <f>'IlumCusto (ORÇ)'!J151</f>
        <v>0</v>
      </c>
      <c r="K142" s="323">
        <f>I142*J142</f>
        <v>0</v>
      </c>
      <c r="L142" s="323">
        <f>K142-M142-N142</f>
        <v>0</v>
      </c>
      <c r="M142" s="322"/>
      <c r="N142" s="322"/>
    </row>
    <row r="143" spans="2:16" ht="15" customHeight="1" x14ac:dyDescent="0.25">
      <c r="B143" s="178">
        <v>3</v>
      </c>
      <c r="C143" s="1069" t="str">
        <f>IF(ISBLANK('IlumCusto (ORÇ)'!C152)," ",'IlumCusto (ORÇ)'!C152)</f>
        <v xml:space="preserve"> </v>
      </c>
      <c r="D143" s="1069"/>
      <c r="E143" s="1069"/>
      <c r="F143" s="1069"/>
      <c r="G143" s="1069"/>
      <c r="H143" s="1070"/>
      <c r="I143" s="506">
        <f>'IlumCusto (ORÇ)'!I152</f>
        <v>0</v>
      </c>
      <c r="J143" s="498">
        <f>'IlumCusto (ORÇ)'!J152</f>
        <v>0</v>
      </c>
      <c r="K143" s="323">
        <f>I143*J143</f>
        <v>0</v>
      </c>
      <c r="L143" s="323">
        <f>K143-M143-N143</f>
        <v>0</v>
      </c>
      <c r="M143" s="322"/>
      <c r="N143" s="322"/>
    </row>
    <row r="144" spans="2:16" ht="15" customHeight="1" x14ac:dyDescent="0.25">
      <c r="B144" s="173"/>
      <c r="C144" s="1071" t="s">
        <v>820</v>
      </c>
      <c r="D144" s="1071"/>
      <c r="E144" s="1071"/>
      <c r="F144" s="1071"/>
      <c r="G144" s="1071"/>
      <c r="H144" s="1071"/>
      <c r="I144" s="1071"/>
      <c r="J144" s="1072"/>
      <c r="K144" s="323">
        <f>SUM(K141:K143)</f>
        <v>0</v>
      </c>
      <c r="L144" s="323">
        <f>SUM(L141:L143)</f>
        <v>0</v>
      </c>
      <c r="M144" s="323">
        <f>SUM(M141:M143)</f>
        <v>0</v>
      </c>
      <c r="N144" s="323">
        <f>SUM(N141:N143)</f>
        <v>0</v>
      </c>
    </row>
    <row r="145" spans="2:14" ht="15" customHeight="1" x14ac:dyDescent="0.25">
      <c r="B145" s="320"/>
      <c r="C145" s="1067" t="s">
        <v>307</v>
      </c>
      <c r="D145" s="1067"/>
      <c r="E145" s="1067"/>
      <c r="F145" s="1067"/>
      <c r="G145" s="1067"/>
      <c r="H145" s="1067"/>
      <c r="I145" s="1067"/>
      <c r="J145" s="1068"/>
      <c r="K145" s="131">
        <f>SUM(K134:K139,K144)</f>
        <v>0</v>
      </c>
      <c r="L145" s="131">
        <f>SUM(L134:L139,L144)</f>
        <v>0</v>
      </c>
      <c r="M145" s="131">
        <f>SUM(M134:M139,M144)</f>
        <v>0</v>
      </c>
      <c r="N145" s="131">
        <f>SUM(N134:N139,N144)</f>
        <v>0</v>
      </c>
    </row>
    <row r="146" spans="2:14" ht="15" customHeight="1" x14ac:dyDescent="0.25">
      <c r="B146" s="179"/>
      <c r="C146" s="981" t="s">
        <v>694</v>
      </c>
      <c r="D146" s="981"/>
      <c r="E146" s="981"/>
      <c r="F146" s="981"/>
      <c r="G146" s="981"/>
      <c r="H146" s="981"/>
      <c r="I146" s="981"/>
      <c r="J146" s="982"/>
      <c r="K146" s="172">
        <f>SUM(K131,K145)</f>
        <v>0</v>
      </c>
      <c r="L146" s="172">
        <f>SUM(L131,L145)</f>
        <v>0</v>
      </c>
      <c r="M146" s="172">
        <f>SUM(M131,M145)</f>
        <v>0</v>
      </c>
      <c r="N146" s="172">
        <f>SUM(N131,N145)</f>
        <v>0</v>
      </c>
    </row>
    <row r="147" spans="2:14" ht="15" customHeight="1" x14ac:dyDescent="0.25">
      <c r="I147" s="381"/>
      <c r="K147" s="382"/>
    </row>
  </sheetData>
  <sheetProtection password="C9A4" sheet="1" objects="1" scenarios="1"/>
  <mergeCells count="253">
    <mergeCell ref="C41:G41"/>
    <mergeCell ref="C12:G12"/>
    <mergeCell ref="C13:G13"/>
    <mergeCell ref="C14:G14"/>
    <mergeCell ref="C31:G31"/>
    <mergeCell ref="C15:G15"/>
    <mergeCell ref="C16:G16"/>
    <mergeCell ref="C27:G27"/>
    <mergeCell ref="C28:G28"/>
    <mergeCell ref="C29:G29"/>
    <mergeCell ref="C30:G30"/>
    <mergeCell ref="C24:G24"/>
    <mergeCell ref="C18:G18"/>
    <mergeCell ref="C19:G19"/>
    <mergeCell ref="C20:G20"/>
    <mergeCell ref="C21:G21"/>
    <mergeCell ref="C22:G22"/>
    <mergeCell ref="C23:G23"/>
    <mergeCell ref="P109:V109"/>
    <mergeCell ref="C47:G47"/>
    <mergeCell ref="T112:U112"/>
    <mergeCell ref="Q107:U107"/>
    <mergeCell ref="Q104:U104"/>
    <mergeCell ref="C57:G57"/>
    <mergeCell ref="P110:V110"/>
    <mergeCell ref="B110:N110"/>
    <mergeCell ref="C77:G77"/>
    <mergeCell ref="C78:G78"/>
    <mergeCell ref="C55:G55"/>
    <mergeCell ref="C56:G56"/>
    <mergeCell ref="Q94:U94"/>
    <mergeCell ref="Q101:U101"/>
    <mergeCell ref="Q102:U102"/>
    <mergeCell ref="Q103:U103"/>
    <mergeCell ref="C64:G64"/>
    <mergeCell ref="C65:G65"/>
    <mergeCell ref="C66:G66"/>
    <mergeCell ref="C89:G89"/>
    <mergeCell ref="C49:G49"/>
    <mergeCell ref="C50:G50"/>
    <mergeCell ref="C51:G51"/>
    <mergeCell ref="C104:G104"/>
    <mergeCell ref="B6:N6"/>
    <mergeCell ref="P2:X2"/>
    <mergeCell ref="B122:N122"/>
    <mergeCell ref="B111:G111"/>
    <mergeCell ref="C112:G112"/>
    <mergeCell ref="C113:G113"/>
    <mergeCell ref="C114:G114"/>
    <mergeCell ref="C44:G44"/>
    <mergeCell ref="C86:G86"/>
    <mergeCell ref="C73:G73"/>
    <mergeCell ref="C74:G74"/>
    <mergeCell ref="C75:G75"/>
    <mergeCell ref="C82:G82"/>
    <mergeCell ref="P3:X4"/>
    <mergeCell ref="C45:G45"/>
    <mergeCell ref="C37:G37"/>
    <mergeCell ref="C42:G42"/>
    <mergeCell ref="C83:G83"/>
    <mergeCell ref="C36:G36"/>
    <mergeCell ref="C43:G43"/>
    <mergeCell ref="C70:G70"/>
    <mergeCell ref="C71:G71"/>
    <mergeCell ref="C72:G72"/>
    <mergeCell ref="C79:G79"/>
    <mergeCell ref="C120:J120"/>
    <mergeCell ref="C125:H125"/>
    <mergeCell ref="B133:G133"/>
    <mergeCell ref="Q97:U97"/>
    <mergeCell ref="Q95:U95"/>
    <mergeCell ref="C105:G105"/>
    <mergeCell ref="C106:G106"/>
    <mergeCell ref="C101:G101"/>
    <mergeCell ref="C102:G102"/>
    <mergeCell ref="C103:G103"/>
    <mergeCell ref="C127:H127"/>
    <mergeCell ref="C128:H128"/>
    <mergeCell ref="C129:J129"/>
    <mergeCell ref="C130:J130"/>
    <mergeCell ref="C131:J131"/>
    <mergeCell ref="Q98:U98"/>
    <mergeCell ref="Q99:U99"/>
    <mergeCell ref="Q100:U100"/>
    <mergeCell ref="Q96:U96"/>
    <mergeCell ref="Q105:U105"/>
    <mergeCell ref="Q106:U106"/>
    <mergeCell ref="C121:J121"/>
    <mergeCell ref="Q108:U108"/>
    <mergeCell ref="C109:J109"/>
    <mergeCell ref="C92:G92"/>
    <mergeCell ref="C93:G93"/>
    <mergeCell ref="C94:G94"/>
    <mergeCell ref="C98:G98"/>
    <mergeCell ref="C99:G99"/>
    <mergeCell ref="C100:G100"/>
    <mergeCell ref="C95:G95"/>
    <mergeCell ref="C96:G96"/>
    <mergeCell ref="C97:G97"/>
    <mergeCell ref="C145:J145"/>
    <mergeCell ref="C146:J146"/>
    <mergeCell ref="C139:J139"/>
    <mergeCell ref="B140:H140"/>
    <mergeCell ref="C141:H141"/>
    <mergeCell ref="C142:H142"/>
    <mergeCell ref="C115:G115"/>
    <mergeCell ref="C116:G116"/>
    <mergeCell ref="C107:G107"/>
    <mergeCell ref="C108:G108"/>
    <mergeCell ref="C135:J135"/>
    <mergeCell ref="C126:H126"/>
    <mergeCell ref="B132:N132"/>
    <mergeCell ref="C124:J124"/>
    <mergeCell ref="C117:G117"/>
    <mergeCell ref="C143:H143"/>
    <mergeCell ref="C144:J144"/>
    <mergeCell ref="C134:J134"/>
    <mergeCell ref="C136:J136"/>
    <mergeCell ref="C137:J137"/>
    <mergeCell ref="C138:J138"/>
    <mergeCell ref="B123:G123"/>
    <mergeCell ref="C118:G118"/>
    <mergeCell ref="C119:G119"/>
    <mergeCell ref="C91:G91"/>
    <mergeCell ref="C80:G80"/>
    <mergeCell ref="C87:G87"/>
    <mergeCell ref="C88:G88"/>
    <mergeCell ref="C85:G85"/>
    <mergeCell ref="Q61:U61"/>
    <mergeCell ref="Q62:U62"/>
    <mergeCell ref="Q63:U63"/>
    <mergeCell ref="C81:G81"/>
    <mergeCell ref="Q89:U89"/>
    <mergeCell ref="Q90:U90"/>
    <mergeCell ref="Q80:U80"/>
    <mergeCell ref="Q91:U91"/>
    <mergeCell ref="C84:G84"/>
    <mergeCell ref="C76:G76"/>
    <mergeCell ref="C67:G67"/>
    <mergeCell ref="C68:G68"/>
    <mergeCell ref="C69:G69"/>
    <mergeCell ref="Q79:U79"/>
    <mergeCell ref="Q42:U42"/>
    <mergeCell ref="Q43:U43"/>
    <mergeCell ref="Q44:U44"/>
    <mergeCell ref="Q45:U45"/>
    <mergeCell ref="Q52:U52"/>
    <mergeCell ref="Q53:U53"/>
    <mergeCell ref="Q46:U46"/>
    <mergeCell ref="Q47:U47"/>
    <mergeCell ref="C90:G90"/>
    <mergeCell ref="C52:G52"/>
    <mergeCell ref="C48:G48"/>
    <mergeCell ref="C63:G63"/>
    <mergeCell ref="C58:G58"/>
    <mergeCell ref="C59:G59"/>
    <mergeCell ref="C61:G61"/>
    <mergeCell ref="C62:G62"/>
    <mergeCell ref="C60:G60"/>
    <mergeCell ref="Q54:U54"/>
    <mergeCell ref="Q48:U48"/>
    <mergeCell ref="Q49:U49"/>
    <mergeCell ref="Q50:U50"/>
    <mergeCell ref="Q51:U51"/>
    <mergeCell ref="C53:G53"/>
    <mergeCell ref="C54:G54"/>
    <mergeCell ref="Q55:U55"/>
    <mergeCell ref="Q56:U56"/>
    <mergeCell ref="Q57:U57"/>
    <mergeCell ref="Q58:U58"/>
    <mergeCell ref="Q59:U59"/>
    <mergeCell ref="Q60:U60"/>
    <mergeCell ref="C46:G46"/>
    <mergeCell ref="L3:N3"/>
    <mergeCell ref="Q33:U33"/>
    <mergeCell ref="Q40:U40"/>
    <mergeCell ref="Q16:U16"/>
    <mergeCell ref="Q17:U17"/>
    <mergeCell ref="Q18:U18"/>
    <mergeCell ref="Q19:U19"/>
    <mergeCell ref="Q20:U20"/>
    <mergeCell ref="C40:G40"/>
    <mergeCell ref="C17:G17"/>
    <mergeCell ref="B5:N5"/>
    <mergeCell ref="Q10:U10"/>
    <mergeCell ref="Q11:U11"/>
    <mergeCell ref="C32:G32"/>
    <mergeCell ref="C33:G33"/>
    <mergeCell ref="C34:G34"/>
    <mergeCell ref="C35:G35"/>
    <mergeCell ref="Q34:U34"/>
    <mergeCell ref="Q35:U35"/>
    <mergeCell ref="Q36:U36"/>
    <mergeCell ref="Q37:U37"/>
    <mergeCell ref="Q38:U38"/>
    <mergeCell ref="Q39:U39"/>
    <mergeCell ref="Q12:U12"/>
    <mergeCell ref="Q41:U41"/>
    <mergeCell ref="B3:K4"/>
    <mergeCell ref="C25:G25"/>
    <mergeCell ref="C26:G26"/>
    <mergeCell ref="C38:G38"/>
    <mergeCell ref="C39:G39"/>
    <mergeCell ref="B2:N2"/>
    <mergeCell ref="C9:G9"/>
    <mergeCell ref="C10:G10"/>
    <mergeCell ref="C11:G11"/>
    <mergeCell ref="P6:X6"/>
    <mergeCell ref="B7:G7"/>
    <mergeCell ref="P7:U7"/>
    <mergeCell ref="C8:G8"/>
    <mergeCell ref="Q8:U8"/>
    <mergeCell ref="Q9:U9"/>
    <mergeCell ref="Q31:U31"/>
    <mergeCell ref="Q32:U32"/>
    <mergeCell ref="Q22:U22"/>
    <mergeCell ref="Q23:U23"/>
    <mergeCell ref="Q24:U24"/>
    <mergeCell ref="Q25:U25"/>
    <mergeCell ref="Q26:U26"/>
    <mergeCell ref="Q27:U27"/>
    <mergeCell ref="Q13:U13"/>
    <mergeCell ref="Q14:U14"/>
    <mergeCell ref="Q15:U15"/>
    <mergeCell ref="Q28:U28"/>
    <mergeCell ref="Q29:U29"/>
    <mergeCell ref="Q21:U21"/>
    <mergeCell ref="Q30:U30"/>
    <mergeCell ref="Q81:U81"/>
    <mergeCell ref="Q64:U64"/>
    <mergeCell ref="Q65:U65"/>
    <mergeCell ref="Q66:U66"/>
    <mergeCell ref="Q67:U67"/>
    <mergeCell ref="Q68:U68"/>
    <mergeCell ref="Q69:U69"/>
    <mergeCell ref="Q70:U70"/>
    <mergeCell ref="Q71:U71"/>
    <mergeCell ref="Q72:U72"/>
    <mergeCell ref="Q73:U73"/>
    <mergeCell ref="Q74:U74"/>
    <mergeCell ref="Q75:U75"/>
    <mergeCell ref="Q76:U76"/>
    <mergeCell ref="Q77:U77"/>
    <mergeCell ref="Q78:U78"/>
    <mergeCell ref="Q92:U92"/>
    <mergeCell ref="Q93:U93"/>
    <mergeCell ref="Q82:U82"/>
    <mergeCell ref="Q83:U83"/>
    <mergeCell ref="Q84:U84"/>
    <mergeCell ref="Q85:U85"/>
    <mergeCell ref="Q86:U86"/>
    <mergeCell ref="Q87:U87"/>
    <mergeCell ref="Q88:U88"/>
  </mergeCells>
  <conditionalFormatting sqref="R112:R113">
    <cfRule type="cellIs" dxfId="103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307DC-C1EE-4615-A363-266D9EE95B82}">
  <sheetPr codeName="Plan7">
    <tabColor theme="9"/>
  </sheetPr>
  <dimension ref="B2:BE66"/>
  <sheetViews>
    <sheetView showGridLines="0" zoomScale="83" zoomScaleNormal="100" workbookViewId="0">
      <pane xSplit="7" ySplit="3" topLeftCell="H4" activePane="bottomRight" state="frozen"/>
      <selection activeCell="H20" sqref="H20"/>
      <selection pane="topRight" activeCell="H20" sqref="H20"/>
      <selection pane="bottomLeft" activeCell="H20" sqref="H20"/>
      <selection pane="bottomRight" activeCell="L61" sqref="L61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5703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8" width="14" style="373" bestFit="1" customWidth="1"/>
    <col min="9" max="9" width="14.5703125" style="373" customWidth="1"/>
    <col min="10" max="57" width="11.5703125" style="373" customWidth="1"/>
    <col min="58" max="16384" width="9.140625" style="373"/>
  </cols>
  <sheetData>
    <row r="2" spans="2:57" ht="22.5" customHeight="1" x14ac:dyDescent="0.2">
      <c r="B2" s="1087" t="s">
        <v>787</v>
      </c>
      <c r="C2" s="1087"/>
      <c r="D2" s="1087"/>
      <c r="E2" s="1087"/>
      <c r="F2" s="1087"/>
      <c r="G2" s="1087"/>
    </row>
    <row r="3" spans="2:57" x14ac:dyDescent="0.2">
      <c r="B3" s="1048" t="s">
        <v>862</v>
      </c>
      <c r="C3" s="1049"/>
      <c r="D3" s="1049"/>
      <c r="E3" s="1049"/>
      <c r="F3" s="1049"/>
      <c r="G3" s="328" t="s">
        <v>31</v>
      </c>
      <c r="H3" s="387" t="s">
        <v>308</v>
      </c>
      <c r="I3" s="387" t="s">
        <v>309</v>
      </c>
      <c r="J3" s="387" t="s">
        <v>310</v>
      </c>
      <c r="K3" s="387" t="s">
        <v>311</v>
      </c>
      <c r="L3" s="387" t="s">
        <v>312</v>
      </c>
      <c r="M3" s="387" t="s">
        <v>313</v>
      </c>
      <c r="N3" s="387" t="s">
        <v>314</v>
      </c>
      <c r="O3" s="387" t="s">
        <v>315</v>
      </c>
      <c r="P3" s="387" t="s">
        <v>316</v>
      </c>
      <c r="Q3" s="387" t="s">
        <v>317</v>
      </c>
      <c r="R3" s="387" t="s">
        <v>318</v>
      </c>
      <c r="S3" s="387" t="s">
        <v>319</v>
      </c>
      <c r="T3" s="387" t="s">
        <v>320</v>
      </c>
      <c r="U3" s="387" t="s">
        <v>321</v>
      </c>
      <c r="V3" s="387" t="s">
        <v>322</v>
      </c>
      <c r="W3" s="387" t="s">
        <v>323</v>
      </c>
      <c r="X3" s="387" t="s">
        <v>324</v>
      </c>
      <c r="Y3" s="387" t="s">
        <v>325</v>
      </c>
      <c r="Z3" s="387" t="s">
        <v>326</v>
      </c>
      <c r="AA3" s="387" t="s">
        <v>327</v>
      </c>
      <c r="AB3" s="387" t="s">
        <v>328</v>
      </c>
      <c r="AC3" s="387" t="s">
        <v>329</v>
      </c>
      <c r="AD3" s="387" t="s">
        <v>330</v>
      </c>
      <c r="AE3" s="387" t="s">
        <v>331</v>
      </c>
      <c r="AF3" s="387" t="s">
        <v>332</v>
      </c>
      <c r="AG3" s="387" t="s">
        <v>333</v>
      </c>
      <c r="AH3" s="387" t="s">
        <v>334</v>
      </c>
      <c r="AI3" s="387" t="s">
        <v>335</v>
      </c>
      <c r="AJ3" s="387" t="s">
        <v>336</v>
      </c>
      <c r="AK3" s="387" t="s">
        <v>337</v>
      </c>
      <c r="AL3" s="387" t="s">
        <v>338</v>
      </c>
      <c r="AM3" s="387" t="s">
        <v>339</v>
      </c>
      <c r="AN3" s="387" t="s">
        <v>340</v>
      </c>
      <c r="AO3" s="387" t="s">
        <v>341</v>
      </c>
      <c r="AP3" s="387" t="s">
        <v>342</v>
      </c>
      <c r="AQ3" s="387" t="s">
        <v>343</v>
      </c>
      <c r="AR3" s="387" t="s">
        <v>344</v>
      </c>
      <c r="AS3" s="387" t="s">
        <v>345</v>
      </c>
      <c r="AT3" s="387" t="s">
        <v>346</v>
      </c>
      <c r="AU3" s="387" t="s">
        <v>347</v>
      </c>
      <c r="AV3" s="387" t="s">
        <v>348</v>
      </c>
      <c r="AW3" s="387" t="s">
        <v>349</v>
      </c>
      <c r="AX3" s="387" t="s">
        <v>350</v>
      </c>
      <c r="AY3" s="387" t="s">
        <v>351</v>
      </c>
      <c r="AZ3" s="387" t="s">
        <v>352</v>
      </c>
      <c r="BA3" s="387" t="s">
        <v>353</v>
      </c>
      <c r="BB3" s="387" t="s">
        <v>354</v>
      </c>
      <c r="BC3" s="387" t="s">
        <v>355</v>
      </c>
      <c r="BD3" s="387" t="s">
        <v>356</v>
      </c>
      <c r="BE3" s="387" t="s">
        <v>357</v>
      </c>
    </row>
    <row r="4" spans="2:57" s="383" customFormat="1" x14ac:dyDescent="0.2">
      <c r="B4" s="1048" t="s">
        <v>861</v>
      </c>
      <c r="C4" s="1049"/>
      <c r="D4" s="1049"/>
      <c r="E4" s="1049"/>
      <c r="F4" s="1049"/>
      <c r="G4" s="184" t="s">
        <v>31</v>
      </c>
      <c r="H4" s="185" t="s">
        <v>308</v>
      </c>
      <c r="I4" s="185" t="s">
        <v>309</v>
      </c>
      <c r="J4" s="185" t="s">
        <v>310</v>
      </c>
      <c r="K4" s="185" t="s">
        <v>311</v>
      </c>
      <c r="L4" s="185" t="s">
        <v>312</v>
      </c>
      <c r="M4" s="185" t="s">
        <v>313</v>
      </c>
      <c r="N4" s="185" t="s">
        <v>314</v>
      </c>
      <c r="O4" s="185" t="s">
        <v>315</v>
      </c>
      <c r="P4" s="185" t="s">
        <v>316</v>
      </c>
      <c r="Q4" s="185" t="s">
        <v>317</v>
      </c>
      <c r="R4" s="185" t="s">
        <v>318</v>
      </c>
      <c r="S4" s="185" t="s">
        <v>319</v>
      </c>
      <c r="T4" s="185" t="s">
        <v>320</v>
      </c>
      <c r="U4" s="185" t="s">
        <v>321</v>
      </c>
      <c r="V4" s="185" t="s">
        <v>322</v>
      </c>
      <c r="W4" s="185" t="s">
        <v>323</v>
      </c>
      <c r="X4" s="185" t="s">
        <v>324</v>
      </c>
      <c r="Y4" s="185" t="s">
        <v>325</v>
      </c>
      <c r="Z4" s="185" t="s">
        <v>326</v>
      </c>
      <c r="AA4" s="185" t="s">
        <v>327</v>
      </c>
      <c r="AB4" s="185" t="s">
        <v>328</v>
      </c>
      <c r="AC4" s="185" t="s">
        <v>329</v>
      </c>
      <c r="AD4" s="185" t="s">
        <v>330</v>
      </c>
      <c r="AE4" s="185" t="s">
        <v>331</v>
      </c>
      <c r="AF4" s="185" t="s">
        <v>332</v>
      </c>
      <c r="AG4" s="185" t="s">
        <v>333</v>
      </c>
      <c r="AH4" s="185" t="s">
        <v>334</v>
      </c>
      <c r="AI4" s="185" t="s">
        <v>335</v>
      </c>
      <c r="AJ4" s="185" t="s">
        <v>336</v>
      </c>
      <c r="AK4" s="185" t="s">
        <v>337</v>
      </c>
      <c r="AL4" s="185" t="s">
        <v>338</v>
      </c>
      <c r="AM4" s="185" t="s">
        <v>339</v>
      </c>
      <c r="AN4" s="185" t="s">
        <v>340</v>
      </c>
      <c r="AO4" s="185" t="s">
        <v>341</v>
      </c>
      <c r="AP4" s="185" t="s">
        <v>342</v>
      </c>
      <c r="AQ4" s="185" t="s">
        <v>343</v>
      </c>
      <c r="AR4" s="185" t="s">
        <v>344</v>
      </c>
      <c r="AS4" s="185" t="s">
        <v>345</v>
      </c>
      <c r="AT4" s="185" t="s">
        <v>346</v>
      </c>
      <c r="AU4" s="185" t="s">
        <v>347</v>
      </c>
      <c r="AV4" s="185" t="s">
        <v>348</v>
      </c>
      <c r="AW4" s="185" t="s">
        <v>349</v>
      </c>
      <c r="AX4" s="185" t="s">
        <v>350</v>
      </c>
      <c r="AY4" s="185" t="s">
        <v>351</v>
      </c>
      <c r="AZ4" s="185" t="s">
        <v>352</v>
      </c>
      <c r="BA4" s="185" t="s">
        <v>353</v>
      </c>
      <c r="BB4" s="185" t="s">
        <v>354</v>
      </c>
      <c r="BC4" s="185" t="s">
        <v>355</v>
      </c>
      <c r="BD4" s="185" t="s">
        <v>356</v>
      </c>
      <c r="BE4" s="185" t="s">
        <v>357</v>
      </c>
    </row>
    <row r="5" spans="2:5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  <c r="AB5" s="638"/>
      <c r="AC5" s="638"/>
      <c r="AD5" s="638"/>
      <c r="AE5" s="638"/>
      <c r="AF5" s="638"/>
      <c r="AG5" s="638"/>
      <c r="AH5" s="638"/>
      <c r="AI5" s="638"/>
      <c r="AJ5" s="638"/>
      <c r="AK5" s="638"/>
      <c r="AL5" s="638"/>
      <c r="AM5" s="638"/>
      <c r="AN5" s="638"/>
      <c r="AO5" s="638"/>
      <c r="AP5" s="638"/>
      <c r="AQ5" s="638"/>
      <c r="AR5" s="638"/>
      <c r="AS5" s="638"/>
      <c r="AT5" s="638"/>
      <c r="AU5" s="638"/>
      <c r="AV5" s="638"/>
      <c r="AW5" s="638"/>
      <c r="AX5" s="638"/>
      <c r="AY5" s="638"/>
      <c r="AZ5" s="638"/>
      <c r="BA5" s="638"/>
      <c r="BB5" s="638"/>
      <c r="BC5" s="638"/>
      <c r="BD5" s="638"/>
      <c r="BE5" s="638"/>
    </row>
    <row r="6" spans="2:57" ht="18" x14ac:dyDescent="0.2">
      <c r="B6" s="1081">
        <f>B5+1</f>
        <v>2</v>
      </c>
      <c r="C6" s="1084" t="s">
        <v>359</v>
      </c>
      <c r="D6" s="190" t="s">
        <v>360</v>
      </c>
      <c r="E6" s="191" t="s">
        <v>361</v>
      </c>
      <c r="F6" s="192" t="s">
        <v>362</v>
      </c>
      <c r="G6" s="193">
        <f>SUM(H6:BE6)</f>
        <v>0</v>
      </c>
      <c r="H6" s="639"/>
      <c r="I6" s="639"/>
      <c r="J6" s="639"/>
      <c r="K6" s="639"/>
      <c r="L6" s="639"/>
      <c r="M6" s="639"/>
      <c r="N6" s="639"/>
      <c r="O6" s="639"/>
      <c r="P6" s="639"/>
      <c r="Q6" s="639"/>
      <c r="R6" s="639"/>
      <c r="S6" s="639"/>
      <c r="T6" s="639"/>
      <c r="U6" s="639"/>
      <c r="V6" s="639"/>
      <c r="W6" s="639"/>
      <c r="X6" s="639"/>
      <c r="Y6" s="639"/>
      <c r="Z6" s="639"/>
      <c r="AA6" s="639"/>
      <c r="AB6" s="639"/>
      <c r="AC6" s="639"/>
      <c r="AD6" s="639"/>
      <c r="AE6" s="639"/>
      <c r="AF6" s="639"/>
      <c r="AG6" s="639"/>
      <c r="AH6" s="639"/>
      <c r="AI6" s="639"/>
      <c r="AJ6" s="639"/>
      <c r="AK6" s="639"/>
      <c r="AL6" s="639"/>
      <c r="AM6" s="639"/>
      <c r="AN6" s="639"/>
      <c r="AO6" s="639"/>
      <c r="AP6" s="639"/>
      <c r="AQ6" s="639"/>
      <c r="AR6" s="639"/>
      <c r="AS6" s="639"/>
      <c r="AT6" s="639"/>
      <c r="AU6" s="639"/>
      <c r="AV6" s="639"/>
      <c r="AW6" s="639"/>
      <c r="AX6" s="639"/>
      <c r="AY6" s="639"/>
      <c r="AZ6" s="639"/>
      <c r="BA6" s="639"/>
      <c r="BB6" s="639"/>
      <c r="BC6" s="639"/>
      <c r="BD6" s="639"/>
      <c r="BE6" s="639"/>
    </row>
    <row r="7" spans="2:57" ht="18" x14ac:dyDescent="0.2">
      <c r="B7" s="1082"/>
      <c r="C7" s="1085"/>
      <c r="D7" s="190" t="s">
        <v>16</v>
      </c>
      <c r="E7" s="191"/>
      <c r="F7" s="192" t="s">
        <v>363</v>
      </c>
      <c r="G7" s="194">
        <f>SUM(H7:BE7)</f>
        <v>0</v>
      </c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  <c r="AB7" s="617"/>
      <c r="AC7" s="617"/>
      <c r="AD7" s="617"/>
      <c r="AE7" s="617"/>
      <c r="AF7" s="617"/>
      <c r="AG7" s="617"/>
      <c r="AH7" s="617"/>
      <c r="AI7" s="617"/>
      <c r="AJ7" s="617"/>
      <c r="AK7" s="617"/>
      <c r="AL7" s="617"/>
      <c r="AM7" s="617"/>
      <c r="AN7" s="617"/>
      <c r="AO7" s="617"/>
      <c r="AP7" s="617"/>
      <c r="AQ7" s="617"/>
      <c r="AR7" s="617"/>
      <c r="AS7" s="617"/>
      <c r="AT7" s="617"/>
      <c r="AU7" s="617"/>
      <c r="AV7" s="617"/>
      <c r="AW7" s="617"/>
      <c r="AX7" s="617"/>
      <c r="AY7" s="617"/>
      <c r="AZ7" s="617"/>
      <c r="BA7" s="617"/>
      <c r="BB7" s="617"/>
      <c r="BC7" s="617"/>
      <c r="BD7" s="617"/>
      <c r="BE7" s="617"/>
    </row>
    <row r="8" spans="2:57" ht="18" x14ac:dyDescent="0.2">
      <c r="B8" s="1081">
        <f>B6+1</f>
        <v>3</v>
      </c>
      <c r="C8" s="1084" t="s">
        <v>364</v>
      </c>
      <c r="D8" s="190" t="s">
        <v>360</v>
      </c>
      <c r="E8" s="191" t="s">
        <v>361</v>
      </c>
      <c r="F8" s="192" t="s">
        <v>365</v>
      </c>
      <c r="G8" s="193">
        <f>SUM(H8:BE8)</f>
        <v>0</v>
      </c>
      <c r="H8" s="639"/>
      <c r="I8" s="639"/>
      <c r="J8" s="639"/>
      <c r="K8" s="639"/>
      <c r="L8" s="639"/>
      <c r="M8" s="639"/>
      <c r="N8" s="639"/>
      <c r="O8" s="639"/>
      <c r="P8" s="639"/>
      <c r="Q8" s="639"/>
      <c r="R8" s="639"/>
      <c r="S8" s="639"/>
      <c r="T8" s="639"/>
      <c r="U8" s="639"/>
      <c r="V8" s="639"/>
      <c r="W8" s="639"/>
      <c r="X8" s="639"/>
      <c r="Y8" s="639"/>
      <c r="Z8" s="639"/>
      <c r="AA8" s="639"/>
      <c r="AB8" s="639"/>
      <c r="AC8" s="639"/>
      <c r="AD8" s="639"/>
      <c r="AE8" s="639"/>
      <c r="AF8" s="639"/>
      <c r="AG8" s="639"/>
      <c r="AH8" s="639"/>
      <c r="AI8" s="639"/>
      <c r="AJ8" s="639"/>
      <c r="AK8" s="639"/>
      <c r="AL8" s="639"/>
      <c r="AM8" s="639"/>
      <c r="AN8" s="639"/>
      <c r="AO8" s="639"/>
      <c r="AP8" s="639"/>
      <c r="AQ8" s="639"/>
      <c r="AR8" s="639"/>
      <c r="AS8" s="639"/>
      <c r="AT8" s="639"/>
      <c r="AU8" s="639"/>
      <c r="AV8" s="639"/>
      <c r="AW8" s="639"/>
      <c r="AX8" s="639"/>
      <c r="AY8" s="639"/>
      <c r="AZ8" s="639"/>
      <c r="BA8" s="639"/>
      <c r="BB8" s="639"/>
      <c r="BC8" s="639"/>
      <c r="BD8" s="639"/>
      <c r="BE8" s="639"/>
    </row>
    <row r="9" spans="2:57" ht="18" x14ac:dyDescent="0.2">
      <c r="B9" s="1082"/>
      <c r="C9" s="1085"/>
      <c r="D9" s="190" t="s">
        <v>16</v>
      </c>
      <c r="E9" s="191"/>
      <c r="F9" s="192" t="s">
        <v>366</v>
      </c>
      <c r="G9" s="194">
        <f>SUM(H9:BE9)</f>
        <v>0</v>
      </c>
      <c r="H9" s="617"/>
      <c r="I9" s="617"/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7"/>
      <c r="AB9" s="617"/>
      <c r="AC9" s="617"/>
      <c r="AD9" s="617"/>
      <c r="AE9" s="617"/>
      <c r="AF9" s="617"/>
      <c r="AG9" s="617"/>
      <c r="AH9" s="617"/>
      <c r="AI9" s="617"/>
      <c r="AJ9" s="617"/>
      <c r="AK9" s="617"/>
      <c r="AL9" s="617"/>
      <c r="AM9" s="617"/>
      <c r="AN9" s="617"/>
      <c r="AO9" s="617"/>
      <c r="AP9" s="617"/>
      <c r="AQ9" s="617"/>
      <c r="AR9" s="617"/>
      <c r="AS9" s="617"/>
      <c r="AT9" s="617"/>
      <c r="AU9" s="617"/>
      <c r="AV9" s="617"/>
      <c r="AW9" s="617"/>
      <c r="AX9" s="617"/>
      <c r="AY9" s="617"/>
      <c r="AZ9" s="617"/>
      <c r="BA9" s="617"/>
      <c r="BB9" s="617"/>
      <c r="BC9" s="617"/>
      <c r="BD9" s="617"/>
      <c r="BE9" s="617"/>
    </row>
    <row r="10" spans="2:57" ht="18" x14ac:dyDescent="0.2">
      <c r="B10" s="181">
        <f>B8+1</f>
        <v>4</v>
      </c>
      <c r="C10" s="186" t="s">
        <v>367</v>
      </c>
      <c r="D10" s="186"/>
      <c r="E10" s="191" t="s">
        <v>368</v>
      </c>
      <c r="F10" s="192" t="s">
        <v>369</v>
      </c>
      <c r="G10" s="193">
        <f>SUM(H10:BE10)</f>
        <v>0</v>
      </c>
      <c r="H10" s="195">
        <f>(H6*H7+H8*H9)/1000</f>
        <v>0</v>
      </c>
      <c r="I10" s="195">
        <f t="shared" ref="I10:BE10" si="0">(I6*I7+I8*I9)/1000</f>
        <v>0</v>
      </c>
      <c r="J10" s="195">
        <f t="shared" si="0"/>
        <v>0</v>
      </c>
      <c r="K10" s="195">
        <f t="shared" si="0"/>
        <v>0</v>
      </c>
      <c r="L10" s="195">
        <f t="shared" si="0"/>
        <v>0</v>
      </c>
      <c r="M10" s="195">
        <f t="shared" si="0"/>
        <v>0</v>
      </c>
      <c r="N10" s="195">
        <f t="shared" si="0"/>
        <v>0</v>
      </c>
      <c r="O10" s="195">
        <f t="shared" si="0"/>
        <v>0</v>
      </c>
      <c r="P10" s="195">
        <f t="shared" si="0"/>
        <v>0</v>
      </c>
      <c r="Q10" s="195">
        <f t="shared" si="0"/>
        <v>0</v>
      </c>
      <c r="R10" s="195">
        <f t="shared" si="0"/>
        <v>0</v>
      </c>
      <c r="S10" s="195">
        <f t="shared" si="0"/>
        <v>0</v>
      </c>
      <c r="T10" s="195">
        <f t="shared" si="0"/>
        <v>0</v>
      </c>
      <c r="U10" s="195">
        <f t="shared" si="0"/>
        <v>0</v>
      </c>
      <c r="V10" s="195">
        <f t="shared" si="0"/>
        <v>0</v>
      </c>
      <c r="W10" s="195">
        <f t="shared" si="0"/>
        <v>0</v>
      </c>
      <c r="X10" s="195">
        <f t="shared" si="0"/>
        <v>0</v>
      </c>
      <c r="Y10" s="195">
        <f t="shared" si="0"/>
        <v>0</v>
      </c>
      <c r="Z10" s="195">
        <f t="shared" si="0"/>
        <v>0</v>
      </c>
      <c r="AA10" s="195">
        <f t="shared" si="0"/>
        <v>0</v>
      </c>
      <c r="AB10" s="195">
        <f t="shared" si="0"/>
        <v>0</v>
      </c>
      <c r="AC10" s="195">
        <f t="shared" si="0"/>
        <v>0</v>
      </c>
      <c r="AD10" s="195">
        <f t="shared" si="0"/>
        <v>0</v>
      </c>
      <c r="AE10" s="195">
        <f t="shared" si="0"/>
        <v>0</v>
      </c>
      <c r="AF10" s="195">
        <f t="shared" si="0"/>
        <v>0</v>
      </c>
      <c r="AG10" s="195">
        <f t="shared" si="0"/>
        <v>0</v>
      </c>
      <c r="AH10" s="195">
        <f t="shared" si="0"/>
        <v>0</v>
      </c>
      <c r="AI10" s="195">
        <f t="shared" si="0"/>
        <v>0</v>
      </c>
      <c r="AJ10" s="195">
        <f t="shared" si="0"/>
        <v>0</v>
      </c>
      <c r="AK10" s="195">
        <f t="shared" si="0"/>
        <v>0</v>
      </c>
      <c r="AL10" s="195">
        <f t="shared" si="0"/>
        <v>0</v>
      </c>
      <c r="AM10" s="195">
        <f t="shared" si="0"/>
        <v>0</v>
      </c>
      <c r="AN10" s="195">
        <f t="shared" si="0"/>
        <v>0</v>
      </c>
      <c r="AO10" s="195">
        <f t="shared" si="0"/>
        <v>0</v>
      </c>
      <c r="AP10" s="195">
        <f t="shared" si="0"/>
        <v>0</v>
      </c>
      <c r="AQ10" s="195">
        <f t="shared" si="0"/>
        <v>0</v>
      </c>
      <c r="AR10" s="195">
        <f t="shared" si="0"/>
        <v>0</v>
      </c>
      <c r="AS10" s="195">
        <f t="shared" si="0"/>
        <v>0</v>
      </c>
      <c r="AT10" s="195">
        <f t="shared" si="0"/>
        <v>0</v>
      </c>
      <c r="AU10" s="195">
        <f t="shared" si="0"/>
        <v>0</v>
      </c>
      <c r="AV10" s="195">
        <f t="shared" si="0"/>
        <v>0</v>
      </c>
      <c r="AW10" s="195">
        <f t="shared" si="0"/>
        <v>0</v>
      </c>
      <c r="AX10" s="195">
        <f t="shared" si="0"/>
        <v>0</v>
      </c>
      <c r="AY10" s="195">
        <f t="shared" si="0"/>
        <v>0</v>
      </c>
      <c r="AZ10" s="195">
        <f t="shared" si="0"/>
        <v>0</v>
      </c>
      <c r="BA10" s="195">
        <f t="shared" si="0"/>
        <v>0</v>
      </c>
      <c r="BB10" s="195">
        <f t="shared" si="0"/>
        <v>0</v>
      </c>
      <c r="BC10" s="195">
        <f t="shared" si="0"/>
        <v>0</v>
      </c>
      <c r="BD10" s="195">
        <f t="shared" si="0"/>
        <v>0</v>
      </c>
      <c r="BE10" s="195">
        <f t="shared" si="0"/>
        <v>0</v>
      </c>
    </row>
    <row r="11" spans="2:57" x14ac:dyDescent="0.2">
      <c r="B11" s="1081">
        <f>B10+1</f>
        <v>5</v>
      </c>
      <c r="C11" s="186" t="s">
        <v>370</v>
      </c>
      <c r="D11" s="186"/>
      <c r="E11" s="191" t="s">
        <v>371</v>
      </c>
      <c r="F11" s="192"/>
      <c r="G11" s="196"/>
      <c r="H11" s="615"/>
      <c r="I11" s="615"/>
      <c r="J11" s="615"/>
      <c r="K11" s="615"/>
      <c r="L11" s="615"/>
      <c r="M11" s="615"/>
      <c r="N11" s="615"/>
      <c r="O11" s="615"/>
      <c r="P11" s="615"/>
      <c r="Q11" s="615"/>
      <c r="R11" s="615"/>
      <c r="S11" s="615"/>
      <c r="T11" s="615"/>
      <c r="U11" s="615"/>
      <c r="V11" s="615"/>
      <c r="W11" s="615"/>
      <c r="X11" s="615"/>
      <c r="Y11" s="615"/>
      <c r="Z11" s="615"/>
      <c r="AA11" s="615"/>
      <c r="AB11" s="615"/>
      <c r="AC11" s="615"/>
      <c r="AD11" s="615"/>
      <c r="AE11" s="615"/>
      <c r="AF11" s="615"/>
      <c r="AG11" s="615"/>
      <c r="AH11" s="615"/>
      <c r="AI11" s="615"/>
      <c r="AJ11" s="615"/>
      <c r="AK11" s="615"/>
      <c r="AL11" s="615"/>
      <c r="AM11" s="615"/>
      <c r="AN11" s="615"/>
      <c r="AO11" s="615"/>
      <c r="AP11" s="615"/>
      <c r="AQ11" s="615"/>
      <c r="AR11" s="615"/>
      <c r="AS11" s="615"/>
      <c r="AT11" s="615"/>
      <c r="AU11" s="615"/>
      <c r="AV11" s="615"/>
      <c r="AW11" s="615"/>
      <c r="AX11" s="615"/>
      <c r="AY11" s="615"/>
      <c r="AZ11" s="615"/>
      <c r="BA11" s="615"/>
      <c r="BB11" s="615"/>
      <c r="BC11" s="615"/>
      <c r="BD11" s="615"/>
      <c r="BE11" s="615"/>
    </row>
    <row r="12" spans="2:57" x14ac:dyDescent="0.2">
      <c r="B12" s="1083"/>
      <c r="C12" s="197" t="s">
        <v>372</v>
      </c>
      <c r="D12" s="197"/>
      <c r="E12" s="198" t="s">
        <v>373</v>
      </c>
      <c r="F12" s="192"/>
      <c r="G12" s="196"/>
      <c r="H12" s="616"/>
      <c r="I12" s="616"/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  <c r="W12" s="616"/>
      <c r="X12" s="616"/>
      <c r="Y12" s="616"/>
      <c r="Z12" s="616"/>
      <c r="AA12" s="616"/>
      <c r="AB12" s="616"/>
      <c r="AC12" s="616"/>
      <c r="AD12" s="616"/>
      <c r="AE12" s="616"/>
      <c r="AF12" s="616"/>
      <c r="AG12" s="616"/>
      <c r="AH12" s="616"/>
      <c r="AI12" s="616"/>
      <c r="AJ12" s="616"/>
      <c r="AK12" s="616"/>
      <c r="AL12" s="616"/>
      <c r="AM12" s="616"/>
      <c r="AN12" s="616"/>
      <c r="AO12" s="616"/>
      <c r="AP12" s="616"/>
      <c r="AQ12" s="616"/>
      <c r="AR12" s="616"/>
      <c r="AS12" s="616"/>
      <c r="AT12" s="616"/>
      <c r="AU12" s="616"/>
      <c r="AV12" s="616"/>
      <c r="AW12" s="616"/>
      <c r="AX12" s="616"/>
      <c r="AY12" s="616"/>
      <c r="AZ12" s="616"/>
      <c r="BA12" s="616"/>
      <c r="BB12" s="616"/>
      <c r="BC12" s="616"/>
      <c r="BD12" s="616"/>
      <c r="BE12" s="616"/>
    </row>
    <row r="13" spans="2:57" ht="18" x14ac:dyDescent="0.2">
      <c r="B13" s="1082"/>
      <c r="C13" s="186" t="s">
        <v>374</v>
      </c>
      <c r="D13" s="186"/>
      <c r="E13" s="191" t="s">
        <v>375</v>
      </c>
      <c r="F13" s="192" t="s">
        <v>376</v>
      </c>
      <c r="G13" s="196"/>
      <c r="H13" s="199">
        <f>H11*H12</f>
        <v>0</v>
      </c>
      <c r="I13" s="199">
        <f t="shared" ref="I13:BE13" si="1">I11*I12</f>
        <v>0</v>
      </c>
      <c r="J13" s="199">
        <f t="shared" si="1"/>
        <v>0</v>
      </c>
      <c r="K13" s="199">
        <f t="shared" si="1"/>
        <v>0</v>
      </c>
      <c r="L13" s="199">
        <f t="shared" si="1"/>
        <v>0</v>
      </c>
      <c r="M13" s="199">
        <f t="shared" si="1"/>
        <v>0</v>
      </c>
      <c r="N13" s="199">
        <f t="shared" si="1"/>
        <v>0</v>
      </c>
      <c r="O13" s="199">
        <f t="shared" si="1"/>
        <v>0</v>
      </c>
      <c r="P13" s="199">
        <f t="shared" si="1"/>
        <v>0</v>
      </c>
      <c r="Q13" s="199">
        <f t="shared" si="1"/>
        <v>0</v>
      </c>
      <c r="R13" s="199">
        <f t="shared" si="1"/>
        <v>0</v>
      </c>
      <c r="S13" s="199">
        <f t="shared" si="1"/>
        <v>0</v>
      </c>
      <c r="T13" s="199">
        <f t="shared" si="1"/>
        <v>0</v>
      </c>
      <c r="U13" s="199">
        <f t="shared" si="1"/>
        <v>0</v>
      </c>
      <c r="V13" s="199">
        <f t="shared" si="1"/>
        <v>0</v>
      </c>
      <c r="W13" s="199">
        <f t="shared" si="1"/>
        <v>0</v>
      </c>
      <c r="X13" s="199">
        <f t="shared" si="1"/>
        <v>0</v>
      </c>
      <c r="Y13" s="199">
        <f t="shared" si="1"/>
        <v>0</v>
      </c>
      <c r="Z13" s="199">
        <f t="shared" si="1"/>
        <v>0</v>
      </c>
      <c r="AA13" s="199">
        <f t="shared" si="1"/>
        <v>0</v>
      </c>
      <c r="AB13" s="199">
        <f t="shared" si="1"/>
        <v>0</v>
      </c>
      <c r="AC13" s="199">
        <f t="shared" si="1"/>
        <v>0</v>
      </c>
      <c r="AD13" s="199">
        <f t="shared" si="1"/>
        <v>0</v>
      </c>
      <c r="AE13" s="199">
        <f t="shared" si="1"/>
        <v>0</v>
      </c>
      <c r="AF13" s="199">
        <f t="shared" si="1"/>
        <v>0</v>
      </c>
      <c r="AG13" s="199">
        <f t="shared" si="1"/>
        <v>0</v>
      </c>
      <c r="AH13" s="199">
        <f t="shared" si="1"/>
        <v>0</v>
      </c>
      <c r="AI13" s="199">
        <f t="shared" si="1"/>
        <v>0</v>
      </c>
      <c r="AJ13" s="199">
        <f t="shared" si="1"/>
        <v>0</v>
      </c>
      <c r="AK13" s="199">
        <f t="shared" si="1"/>
        <v>0</v>
      </c>
      <c r="AL13" s="199">
        <f t="shared" si="1"/>
        <v>0</v>
      </c>
      <c r="AM13" s="199">
        <f t="shared" si="1"/>
        <v>0</v>
      </c>
      <c r="AN13" s="199">
        <f t="shared" si="1"/>
        <v>0</v>
      </c>
      <c r="AO13" s="199">
        <f t="shared" si="1"/>
        <v>0</v>
      </c>
      <c r="AP13" s="199">
        <f t="shared" si="1"/>
        <v>0</v>
      </c>
      <c r="AQ13" s="199">
        <f t="shared" si="1"/>
        <v>0</v>
      </c>
      <c r="AR13" s="199">
        <f t="shared" si="1"/>
        <v>0</v>
      </c>
      <c r="AS13" s="199">
        <f t="shared" si="1"/>
        <v>0</v>
      </c>
      <c r="AT13" s="199">
        <f t="shared" si="1"/>
        <v>0</v>
      </c>
      <c r="AU13" s="199">
        <f t="shared" si="1"/>
        <v>0</v>
      </c>
      <c r="AV13" s="199">
        <f t="shared" si="1"/>
        <v>0</v>
      </c>
      <c r="AW13" s="199">
        <f t="shared" si="1"/>
        <v>0</v>
      </c>
      <c r="AX13" s="199">
        <f t="shared" si="1"/>
        <v>0</v>
      </c>
      <c r="AY13" s="199">
        <f t="shared" si="1"/>
        <v>0</v>
      </c>
      <c r="AZ13" s="199">
        <f t="shared" si="1"/>
        <v>0</v>
      </c>
      <c r="BA13" s="199">
        <f t="shared" si="1"/>
        <v>0</v>
      </c>
      <c r="BB13" s="199">
        <f t="shared" si="1"/>
        <v>0</v>
      </c>
      <c r="BC13" s="199">
        <f t="shared" si="1"/>
        <v>0</v>
      </c>
      <c r="BD13" s="199">
        <f t="shared" si="1"/>
        <v>0</v>
      </c>
      <c r="BE13" s="199">
        <f t="shared" si="1"/>
        <v>0</v>
      </c>
    </row>
    <row r="14" spans="2:57" x14ac:dyDescent="0.2">
      <c r="B14" s="1081">
        <f>B11+1</f>
        <v>6</v>
      </c>
      <c r="C14" s="186" t="s">
        <v>701</v>
      </c>
      <c r="D14" s="186"/>
      <c r="E14" s="191" t="s">
        <v>278</v>
      </c>
      <c r="F14" s="192" t="s">
        <v>696</v>
      </c>
      <c r="G14" s="290">
        <v>12</v>
      </c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  <c r="AB14" s="617"/>
      <c r="AC14" s="617"/>
      <c r="AD14" s="617"/>
      <c r="AE14" s="617"/>
      <c r="AF14" s="617"/>
      <c r="AG14" s="617"/>
      <c r="AH14" s="617"/>
      <c r="AI14" s="617"/>
      <c r="AJ14" s="617"/>
      <c r="AK14" s="617"/>
      <c r="AL14" s="617"/>
      <c r="AM14" s="617"/>
      <c r="AN14" s="617"/>
      <c r="AO14" s="617"/>
      <c r="AP14" s="617"/>
      <c r="AQ14" s="617"/>
      <c r="AR14" s="617"/>
      <c r="AS14" s="617"/>
      <c r="AT14" s="617"/>
      <c r="AU14" s="617"/>
      <c r="AV14" s="617"/>
      <c r="AW14" s="617"/>
      <c r="AX14" s="617"/>
      <c r="AY14" s="617"/>
      <c r="AZ14" s="617"/>
      <c r="BA14" s="617"/>
      <c r="BB14" s="617"/>
      <c r="BC14" s="617"/>
      <c r="BD14" s="617"/>
      <c r="BE14" s="617"/>
    </row>
    <row r="15" spans="2:57" x14ac:dyDescent="0.2">
      <c r="B15" s="1083"/>
      <c r="C15" s="186" t="s">
        <v>702</v>
      </c>
      <c r="D15" s="186"/>
      <c r="E15" s="187" t="s">
        <v>699</v>
      </c>
      <c r="F15" s="192" t="s">
        <v>697</v>
      </c>
      <c r="G15" s="290">
        <v>22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617"/>
      <c r="AC15" s="617"/>
      <c r="AD15" s="617"/>
      <c r="AE15" s="617"/>
      <c r="AF15" s="617"/>
      <c r="AG15" s="617"/>
      <c r="AH15" s="617"/>
      <c r="AI15" s="617"/>
      <c r="AJ15" s="617"/>
      <c r="AK15" s="617"/>
      <c r="AL15" s="617"/>
      <c r="AM15" s="617"/>
      <c r="AN15" s="617"/>
      <c r="AO15" s="617"/>
      <c r="AP15" s="617"/>
      <c r="AQ15" s="617"/>
      <c r="AR15" s="617"/>
      <c r="AS15" s="617"/>
      <c r="AT15" s="617"/>
      <c r="AU15" s="617"/>
      <c r="AV15" s="617"/>
      <c r="AW15" s="617"/>
      <c r="AX15" s="617"/>
      <c r="AY15" s="617"/>
      <c r="AZ15" s="617"/>
      <c r="BA15" s="617"/>
      <c r="BB15" s="617"/>
      <c r="BC15" s="617"/>
      <c r="BD15" s="617"/>
      <c r="BE15" s="617"/>
    </row>
    <row r="16" spans="2:57" x14ac:dyDescent="0.2">
      <c r="B16" s="1083"/>
      <c r="C16" s="186" t="s">
        <v>703</v>
      </c>
      <c r="D16" s="186"/>
      <c r="E16" s="187" t="s">
        <v>700</v>
      </c>
      <c r="F16" s="192" t="s">
        <v>698</v>
      </c>
      <c r="G16" s="290">
        <v>3</v>
      </c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617"/>
      <c r="AC16" s="617"/>
      <c r="AD16" s="617"/>
      <c r="AE16" s="617"/>
      <c r="AF16" s="617"/>
      <c r="AG16" s="617"/>
      <c r="AH16" s="617"/>
      <c r="AI16" s="617"/>
      <c r="AJ16" s="617"/>
      <c r="AK16" s="617"/>
      <c r="AL16" s="617"/>
      <c r="AM16" s="617"/>
      <c r="AN16" s="617"/>
      <c r="AO16" s="617"/>
      <c r="AP16" s="617"/>
      <c r="AQ16" s="617"/>
      <c r="AR16" s="617"/>
      <c r="AS16" s="617"/>
      <c r="AT16" s="617"/>
      <c r="AU16" s="617"/>
      <c r="AV16" s="617"/>
      <c r="AW16" s="617"/>
      <c r="AX16" s="617"/>
      <c r="AY16" s="617"/>
      <c r="AZ16" s="617"/>
      <c r="BA16" s="617"/>
      <c r="BB16" s="617"/>
      <c r="BC16" s="617"/>
      <c r="BD16" s="617"/>
      <c r="BE16" s="617"/>
    </row>
    <row r="17" spans="2:57" ht="18" x14ac:dyDescent="0.2">
      <c r="B17" s="1083"/>
      <c r="C17" s="186" t="s">
        <v>377</v>
      </c>
      <c r="D17" s="186"/>
      <c r="E17" s="187" t="s">
        <v>368</v>
      </c>
      <c r="F17" s="192" t="s">
        <v>378</v>
      </c>
      <c r="G17" s="193">
        <f>SUM(H17:BE17)</f>
        <v>0</v>
      </c>
      <c r="H17" s="200">
        <f>H10*((H14*H15*H16)/($G$14*$G$15*$G$16))</f>
        <v>0</v>
      </c>
      <c r="I17" s="200">
        <f t="shared" ref="I17:BE17" si="2">I10*((I14*I15*I16)/($G$14*$G$15*$G$16))</f>
        <v>0</v>
      </c>
      <c r="J17" s="200">
        <f t="shared" si="2"/>
        <v>0</v>
      </c>
      <c r="K17" s="200">
        <f t="shared" si="2"/>
        <v>0</v>
      </c>
      <c r="L17" s="200">
        <f t="shared" si="2"/>
        <v>0</v>
      </c>
      <c r="M17" s="200">
        <f t="shared" si="2"/>
        <v>0</v>
      </c>
      <c r="N17" s="200">
        <f t="shared" si="2"/>
        <v>0</v>
      </c>
      <c r="O17" s="200">
        <f t="shared" si="2"/>
        <v>0</v>
      </c>
      <c r="P17" s="200">
        <f t="shared" si="2"/>
        <v>0</v>
      </c>
      <c r="Q17" s="200">
        <f t="shared" si="2"/>
        <v>0</v>
      </c>
      <c r="R17" s="200">
        <f t="shared" si="2"/>
        <v>0</v>
      </c>
      <c r="S17" s="200">
        <f t="shared" si="2"/>
        <v>0</v>
      </c>
      <c r="T17" s="200">
        <f t="shared" si="2"/>
        <v>0</v>
      </c>
      <c r="U17" s="200">
        <f t="shared" si="2"/>
        <v>0</v>
      </c>
      <c r="V17" s="200">
        <f t="shared" si="2"/>
        <v>0</v>
      </c>
      <c r="W17" s="200">
        <f t="shared" si="2"/>
        <v>0</v>
      </c>
      <c r="X17" s="200">
        <f t="shared" si="2"/>
        <v>0</v>
      </c>
      <c r="Y17" s="200">
        <f t="shared" si="2"/>
        <v>0</v>
      </c>
      <c r="Z17" s="200">
        <f t="shared" si="2"/>
        <v>0</v>
      </c>
      <c r="AA17" s="200">
        <f t="shared" si="2"/>
        <v>0</v>
      </c>
      <c r="AB17" s="200">
        <f t="shared" si="2"/>
        <v>0</v>
      </c>
      <c r="AC17" s="200">
        <f t="shared" si="2"/>
        <v>0</v>
      </c>
      <c r="AD17" s="200">
        <f t="shared" si="2"/>
        <v>0</v>
      </c>
      <c r="AE17" s="200">
        <f t="shared" si="2"/>
        <v>0</v>
      </c>
      <c r="AF17" s="200">
        <f t="shared" si="2"/>
        <v>0</v>
      </c>
      <c r="AG17" s="200">
        <f t="shared" si="2"/>
        <v>0</v>
      </c>
      <c r="AH17" s="200">
        <f t="shared" si="2"/>
        <v>0</v>
      </c>
      <c r="AI17" s="200">
        <f t="shared" si="2"/>
        <v>0</v>
      </c>
      <c r="AJ17" s="200">
        <f t="shared" si="2"/>
        <v>0</v>
      </c>
      <c r="AK17" s="200">
        <f t="shared" si="2"/>
        <v>0</v>
      </c>
      <c r="AL17" s="200">
        <f t="shared" si="2"/>
        <v>0</v>
      </c>
      <c r="AM17" s="200">
        <f t="shared" si="2"/>
        <v>0</v>
      </c>
      <c r="AN17" s="200">
        <f t="shared" si="2"/>
        <v>0</v>
      </c>
      <c r="AO17" s="200">
        <f t="shared" si="2"/>
        <v>0</v>
      </c>
      <c r="AP17" s="200">
        <f t="shared" si="2"/>
        <v>0</v>
      </c>
      <c r="AQ17" s="200">
        <f t="shared" si="2"/>
        <v>0</v>
      </c>
      <c r="AR17" s="200">
        <f t="shared" si="2"/>
        <v>0</v>
      </c>
      <c r="AS17" s="200">
        <f t="shared" si="2"/>
        <v>0</v>
      </c>
      <c r="AT17" s="200">
        <f t="shared" si="2"/>
        <v>0</v>
      </c>
      <c r="AU17" s="200">
        <f t="shared" si="2"/>
        <v>0</v>
      </c>
      <c r="AV17" s="200">
        <f t="shared" si="2"/>
        <v>0</v>
      </c>
      <c r="AW17" s="200">
        <f t="shared" si="2"/>
        <v>0</v>
      </c>
      <c r="AX17" s="200">
        <f t="shared" si="2"/>
        <v>0</v>
      </c>
      <c r="AY17" s="200">
        <f t="shared" si="2"/>
        <v>0</v>
      </c>
      <c r="AZ17" s="200">
        <f t="shared" si="2"/>
        <v>0</v>
      </c>
      <c r="BA17" s="200">
        <f t="shared" si="2"/>
        <v>0</v>
      </c>
      <c r="BB17" s="200">
        <f t="shared" si="2"/>
        <v>0</v>
      </c>
      <c r="BC17" s="200">
        <f t="shared" si="2"/>
        <v>0</v>
      </c>
      <c r="BD17" s="200">
        <f t="shared" si="2"/>
        <v>0</v>
      </c>
      <c r="BE17" s="200">
        <f t="shared" si="2"/>
        <v>0</v>
      </c>
    </row>
    <row r="18" spans="2:57" ht="18" x14ac:dyDescent="0.2">
      <c r="B18" s="1082"/>
      <c r="C18" s="186" t="s">
        <v>379</v>
      </c>
      <c r="D18" s="186"/>
      <c r="E18" s="186"/>
      <c r="F18" s="192" t="s">
        <v>380</v>
      </c>
      <c r="G18" s="196" t="str">
        <f>IF(LARGE(H18:BE18,1)&gt;1,"ERRO","")</f>
        <v/>
      </c>
      <c r="H18" s="200">
        <f>IFERROR(H17/H10,0)</f>
        <v>0</v>
      </c>
      <c r="I18" s="200">
        <f t="shared" ref="I18:BE18" si="3">IFERROR(I17/I10,0)</f>
        <v>0</v>
      </c>
      <c r="J18" s="200">
        <f t="shared" si="3"/>
        <v>0</v>
      </c>
      <c r="K18" s="200">
        <f t="shared" si="3"/>
        <v>0</v>
      </c>
      <c r="L18" s="200">
        <f t="shared" si="3"/>
        <v>0</v>
      </c>
      <c r="M18" s="200">
        <f t="shared" si="3"/>
        <v>0</v>
      </c>
      <c r="N18" s="200">
        <f t="shared" si="3"/>
        <v>0</v>
      </c>
      <c r="O18" s="200">
        <f t="shared" si="3"/>
        <v>0</v>
      </c>
      <c r="P18" s="200">
        <f t="shared" si="3"/>
        <v>0</v>
      </c>
      <c r="Q18" s="200">
        <f t="shared" si="3"/>
        <v>0</v>
      </c>
      <c r="R18" s="200">
        <f t="shared" si="3"/>
        <v>0</v>
      </c>
      <c r="S18" s="200">
        <f t="shared" si="3"/>
        <v>0</v>
      </c>
      <c r="T18" s="200">
        <f t="shared" si="3"/>
        <v>0</v>
      </c>
      <c r="U18" s="200">
        <f t="shared" si="3"/>
        <v>0</v>
      </c>
      <c r="V18" s="200">
        <f t="shared" si="3"/>
        <v>0</v>
      </c>
      <c r="W18" s="200">
        <f t="shared" si="3"/>
        <v>0</v>
      </c>
      <c r="X18" s="200">
        <f t="shared" si="3"/>
        <v>0</v>
      </c>
      <c r="Y18" s="200">
        <f t="shared" si="3"/>
        <v>0</v>
      </c>
      <c r="Z18" s="200">
        <f t="shared" si="3"/>
        <v>0</v>
      </c>
      <c r="AA18" s="200">
        <f t="shared" si="3"/>
        <v>0</v>
      </c>
      <c r="AB18" s="200">
        <f t="shared" si="3"/>
        <v>0</v>
      </c>
      <c r="AC18" s="200">
        <f t="shared" si="3"/>
        <v>0</v>
      </c>
      <c r="AD18" s="200">
        <f t="shared" si="3"/>
        <v>0</v>
      </c>
      <c r="AE18" s="200">
        <f t="shared" si="3"/>
        <v>0</v>
      </c>
      <c r="AF18" s="200">
        <f t="shared" si="3"/>
        <v>0</v>
      </c>
      <c r="AG18" s="200">
        <f t="shared" si="3"/>
        <v>0</v>
      </c>
      <c r="AH18" s="200">
        <f t="shared" si="3"/>
        <v>0</v>
      </c>
      <c r="AI18" s="200">
        <f t="shared" si="3"/>
        <v>0</v>
      </c>
      <c r="AJ18" s="200">
        <f t="shared" si="3"/>
        <v>0</v>
      </c>
      <c r="AK18" s="200">
        <f t="shared" si="3"/>
        <v>0</v>
      </c>
      <c r="AL18" s="200">
        <f t="shared" si="3"/>
        <v>0</v>
      </c>
      <c r="AM18" s="200">
        <f t="shared" si="3"/>
        <v>0</v>
      </c>
      <c r="AN18" s="200">
        <f t="shared" si="3"/>
        <v>0</v>
      </c>
      <c r="AO18" s="200">
        <f t="shared" si="3"/>
        <v>0</v>
      </c>
      <c r="AP18" s="200">
        <f t="shared" si="3"/>
        <v>0</v>
      </c>
      <c r="AQ18" s="200">
        <f t="shared" si="3"/>
        <v>0</v>
      </c>
      <c r="AR18" s="200">
        <f t="shared" si="3"/>
        <v>0</v>
      </c>
      <c r="AS18" s="200">
        <f t="shared" si="3"/>
        <v>0</v>
      </c>
      <c r="AT18" s="200">
        <f t="shared" si="3"/>
        <v>0</v>
      </c>
      <c r="AU18" s="200">
        <f t="shared" si="3"/>
        <v>0</v>
      </c>
      <c r="AV18" s="200">
        <f t="shared" si="3"/>
        <v>0</v>
      </c>
      <c r="AW18" s="200">
        <f t="shared" si="3"/>
        <v>0</v>
      </c>
      <c r="AX18" s="200">
        <f t="shared" si="3"/>
        <v>0</v>
      </c>
      <c r="AY18" s="200">
        <f t="shared" si="3"/>
        <v>0</v>
      </c>
      <c r="AZ18" s="200">
        <f t="shared" si="3"/>
        <v>0</v>
      </c>
      <c r="BA18" s="200">
        <f t="shared" si="3"/>
        <v>0</v>
      </c>
      <c r="BB18" s="200">
        <f t="shared" si="3"/>
        <v>0</v>
      </c>
      <c r="BC18" s="200">
        <f t="shared" si="3"/>
        <v>0</v>
      </c>
      <c r="BD18" s="200">
        <f t="shared" si="3"/>
        <v>0</v>
      </c>
      <c r="BE18" s="200">
        <f t="shared" si="3"/>
        <v>0</v>
      </c>
    </row>
    <row r="19" spans="2:57" ht="18" x14ac:dyDescent="0.2">
      <c r="B19" s="181">
        <f>B14+1</f>
        <v>7</v>
      </c>
      <c r="C19" s="186" t="s">
        <v>381</v>
      </c>
      <c r="D19" s="186"/>
      <c r="E19" s="191" t="s">
        <v>382</v>
      </c>
      <c r="F19" s="192" t="s">
        <v>383</v>
      </c>
      <c r="G19" s="201">
        <f>SUM(H19:BE19)</f>
        <v>0</v>
      </c>
      <c r="H19" s="199">
        <f>(H10*H13)/1000</f>
        <v>0</v>
      </c>
      <c r="I19" s="199">
        <f t="shared" ref="I19:BE19" si="4">(I10*I13)/1000</f>
        <v>0</v>
      </c>
      <c r="J19" s="199">
        <f t="shared" si="4"/>
        <v>0</v>
      </c>
      <c r="K19" s="199">
        <f t="shared" si="4"/>
        <v>0</v>
      </c>
      <c r="L19" s="199">
        <f t="shared" si="4"/>
        <v>0</v>
      </c>
      <c r="M19" s="199">
        <f t="shared" si="4"/>
        <v>0</v>
      </c>
      <c r="N19" s="199">
        <f t="shared" si="4"/>
        <v>0</v>
      </c>
      <c r="O19" s="199">
        <f t="shared" si="4"/>
        <v>0</v>
      </c>
      <c r="P19" s="199">
        <f t="shared" si="4"/>
        <v>0</v>
      </c>
      <c r="Q19" s="199">
        <f t="shared" si="4"/>
        <v>0</v>
      </c>
      <c r="R19" s="199">
        <f t="shared" si="4"/>
        <v>0</v>
      </c>
      <c r="S19" s="199">
        <f t="shared" si="4"/>
        <v>0</v>
      </c>
      <c r="T19" s="199">
        <f t="shared" si="4"/>
        <v>0</v>
      </c>
      <c r="U19" s="199">
        <f t="shared" si="4"/>
        <v>0</v>
      </c>
      <c r="V19" s="199">
        <f t="shared" si="4"/>
        <v>0</v>
      </c>
      <c r="W19" s="199">
        <f t="shared" si="4"/>
        <v>0</v>
      </c>
      <c r="X19" s="199">
        <f t="shared" si="4"/>
        <v>0</v>
      </c>
      <c r="Y19" s="199">
        <f t="shared" si="4"/>
        <v>0</v>
      </c>
      <c r="Z19" s="199">
        <f t="shared" si="4"/>
        <v>0</v>
      </c>
      <c r="AA19" s="199">
        <f t="shared" si="4"/>
        <v>0</v>
      </c>
      <c r="AB19" s="199">
        <f t="shared" si="4"/>
        <v>0</v>
      </c>
      <c r="AC19" s="199">
        <f t="shared" si="4"/>
        <v>0</v>
      </c>
      <c r="AD19" s="199">
        <f t="shared" si="4"/>
        <v>0</v>
      </c>
      <c r="AE19" s="199">
        <f t="shared" si="4"/>
        <v>0</v>
      </c>
      <c r="AF19" s="199">
        <f t="shared" si="4"/>
        <v>0</v>
      </c>
      <c r="AG19" s="199">
        <f t="shared" si="4"/>
        <v>0</v>
      </c>
      <c r="AH19" s="199">
        <f t="shared" si="4"/>
        <v>0</v>
      </c>
      <c r="AI19" s="199">
        <f t="shared" si="4"/>
        <v>0</v>
      </c>
      <c r="AJ19" s="199">
        <f t="shared" si="4"/>
        <v>0</v>
      </c>
      <c r="AK19" s="199">
        <f t="shared" si="4"/>
        <v>0</v>
      </c>
      <c r="AL19" s="199">
        <f t="shared" si="4"/>
        <v>0</v>
      </c>
      <c r="AM19" s="199">
        <f t="shared" si="4"/>
        <v>0</v>
      </c>
      <c r="AN19" s="199">
        <f t="shared" si="4"/>
        <v>0</v>
      </c>
      <c r="AO19" s="199">
        <f t="shared" si="4"/>
        <v>0</v>
      </c>
      <c r="AP19" s="199">
        <f t="shared" si="4"/>
        <v>0</v>
      </c>
      <c r="AQ19" s="199">
        <f t="shared" si="4"/>
        <v>0</v>
      </c>
      <c r="AR19" s="199">
        <f t="shared" si="4"/>
        <v>0</v>
      </c>
      <c r="AS19" s="199">
        <f t="shared" si="4"/>
        <v>0</v>
      </c>
      <c r="AT19" s="199">
        <f t="shared" si="4"/>
        <v>0</v>
      </c>
      <c r="AU19" s="199">
        <f t="shared" si="4"/>
        <v>0</v>
      </c>
      <c r="AV19" s="199">
        <f t="shared" si="4"/>
        <v>0</v>
      </c>
      <c r="AW19" s="199">
        <f t="shared" si="4"/>
        <v>0</v>
      </c>
      <c r="AX19" s="199">
        <f t="shared" si="4"/>
        <v>0</v>
      </c>
      <c r="AY19" s="199">
        <f t="shared" si="4"/>
        <v>0</v>
      </c>
      <c r="AZ19" s="199">
        <f t="shared" si="4"/>
        <v>0</v>
      </c>
      <c r="BA19" s="199">
        <f t="shared" si="4"/>
        <v>0</v>
      </c>
      <c r="BB19" s="199">
        <f t="shared" si="4"/>
        <v>0</v>
      </c>
      <c r="BC19" s="199">
        <f t="shared" si="4"/>
        <v>0</v>
      </c>
      <c r="BD19" s="199">
        <f t="shared" si="4"/>
        <v>0</v>
      </c>
      <c r="BE19" s="199">
        <f t="shared" si="4"/>
        <v>0</v>
      </c>
    </row>
    <row r="20" spans="2:57" ht="18" x14ac:dyDescent="0.2">
      <c r="B20" s="181">
        <f>B19+1</f>
        <v>8</v>
      </c>
      <c r="C20" s="186" t="s">
        <v>384</v>
      </c>
      <c r="D20" s="186"/>
      <c r="E20" s="187" t="s">
        <v>368</v>
      </c>
      <c r="F20" s="192" t="s">
        <v>385</v>
      </c>
      <c r="G20" s="202">
        <f>SUM(H20:BE20)</f>
        <v>0</v>
      </c>
      <c r="H20" s="203">
        <f>H10*H18</f>
        <v>0</v>
      </c>
      <c r="I20" s="203">
        <f t="shared" ref="I20:BE20" si="5">I10*I18</f>
        <v>0</v>
      </c>
      <c r="J20" s="203">
        <f t="shared" si="5"/>
        <v>0</v>
      </c>
      <c r="K20" s="203">
        <f t="shared" si="5"/>
        <v>0</v>
      </c>
      <c r="L20" s="203">
        <f t="shared" si="5"/>
        <v>0</v>
      </c>
      <c r="M20" s="203">
        <f t="shared" si="5"/>
        <v>0</v>
      </c>
      <c r="N20" s="203">
        <f t="shared" si="5"/>
        <v>0</v>
      </c>
      <c r="O20" s="203">
        <f t="shared" si="5"/>
        <v>0</v>
      </c>
      <c r="P20" s="203">
        <f t="shared" si="5"/>
        <v>0</v>
      </c>
      <c r="Q20" s="203">
        <f t="shared" si="5"/>
        <v>0</v>
      </c>
      <c r="R20" s="203">
        <f t="shared" si="5"/>
        <v>0</v>
      </c>
      <c r="S20" s="203">
        <f t="shared" si="5"/>
        <v>0</v>
      </c>
      <c r="T20" s="203">
        <f t="shared" si="5"/>
        <v>0</v>
      </c>
      <c r="U20" s="203">
        <f t="shared" si="5"/>
        <v>0</v>
      </c>
      <c r="V20" s="203">
        <f t="shared" si="5"/>
        <v>0</v>
      </c>
      <c r="W20" s="203">
        <f t="shared" si="5"/>
        <v>0</v>
      </c>
      <c r="X20" s="203">
        <f t="shared" si="5"/>
        <v>0</v>
      </c>
      <c r="Y20" s="203">
        <f t="shared" si="5"/>
        <v>0</v>
      </c>
      <c r="Z20" s="203">
        <f t="shared" si="5"/>
        <v>0</v>
      </c>
      <c r="AA20" s="203">
        <f t="shared" si="5"/>
        <v>0</v>
      </c>
      <c r="AB20" s="203">
        <f t="shared" si="5"/>
        <v>0</v>
      </c>
      <c r="AC20" s="203">
        <f t="shared" si="5"/>
        <v>0</v>
      </c>
      <c r="AD20" s="203">
        <f t="shared" si="5"/>
        <v>0</v>
      </c>
      <c r="AE20" s="203">
        <f t="shared" si="5"/>
        <v>0</v>
      </c>
      <c r="AF20" s="203">
        <f t="shared" si="5"/>
        <v>0</v>
      </c>
      <c r="AG20" s="203">
        <f t="shared" si="5"/>
        <v>0</v>
      </c>
      <c r="AH20" s="203">
        <f t="shared" si="5"/>
        <v>0</v>
      </c>
      <c r="AI20" s="203">
        <f t="shared" si="5"/>
        <v>0</v>
      </c>
      <c r="AJ20" s="203">
        <f t="shared" si="5"/>
        <v>0</v>
      </c>
      <c r="AK20" s="203">
        <f t="shared" si="5"/>
        <v>0</v>
      </c>
      <c r="AL20" s="203">
        <f t="shared" si="5"/>
        <v>0</v>
      </c>
      <c r="AM20" s="203">
        <f t="shared" si="5"/>
        <v>0</v>
      </c>
      <c r="AN20" s="203">
        <f t="shared" si="5"/>
        <v>0</v>
      </c>
      <c r="AO20" s="203">
        <f t="shared" si="5"/>
        <v>0</v>
      </c>
      <c r="AP20" s="203">
        <f t="shared" si="5"/>
        <v>0</v>
      </c>
      <c r="AQ20" s="203">
        <f t="shared" si="5"/>
        <v>0</v>
      </c>
      <c r="AR20" s="203">
        <f t="shared" si="5"/>
        <v>0</v>
      </c>
      <c r="AS20" s="203">
        <f t="shared" si="5"/>
        <v>0</v>
      </c>
      <c r="AT20" s="203">
        <f t="shared" si="5"/>
        <v>0</v>
      </c>
      <c r="AU20" s="203">
        <f t="shared" si="5"/>
        <v>0</v>
      </c>
      <c r="AV20" s="203">
        <f t="shared" si="5"/>
        <v>0</v>
      </c>
      <c r="AW20" s="203">
        <f t="shared" si="5"/>
        <v>0</v>
      </c>
      <c r="AX20" s="203">
        <f t="shared" si="5"/>
        <v>0</v>
      </c>
      <c r="AY20" s="203">
        <f t="shared" si="5"/>
        <v>0</v>
      </c>
      <c r="AZ20" s="203">
        <f t="shared" si="5"/>
        <v>0</v>
      </c>
      <c r="BA20" s="203">
        <f t="shared" si="5"/>
        <v>0</v>
      </c>
      <c r="BB20" s="203">
        <f t="shared" si="5"/>
        <v>0</v>
      </c>
      <c r="BC20" s="203">
        <f t="shared" si="5"/>
        <v>0</v>
      </c>
      <c r="BD20" s="203">
        <f t="shared" si="5"/>
        <v>0</v>
      </c>
      <c r="BE20" s="203">
        <f t="shared" si="5"/>
        <v>0</v>
      </c>
    </row>
    <row r="22" spans="2:57" x14ac:dyDescent="0.2">
      <c r="B22" s="1048" t="s">
        <v>863</v>
      </c>
      <c r="C22" s="1049"/>
      <c r="D22" s="1049"/>
      <c r="E22" s="1049"/>
      <c r="F22" s="1055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</row>
    <row r="23" spans="2:57" s="383" customFormat="1" x14ac:dyDescent="0.2">
      <c r="B23" s="181"/>
      <c r="C23" s="182"/>
      <c r="D23" s="182"/>
      <c r="E23" s="182"/>
      <c r="F23" s="204"/>
      <c r="G23" s="184" t="s">
        <v>266</v>
      </c>
      <c r="H23" s="185" t="s">
        <v>308</v>
      </c>
      <c r="I23" s="185" t="s">
        <v>309</v>
      </c>
      <c r="J23" s="185" t="s">
        <v>310</v>
      </c>
      <c r="K23" s="185" t="s">
        <v>311</v>
      </c>
      <c r="L23" s="185" t="s">
        <v>312</v>
      </c>
      <c r="M23" s="185" t="s">
        <v>313</v>
      </c>
      <c r="N23" s="185" t="s">
        <v>314</v>
      </c>
      <c r="O23" s="185" t="s">
        <v>315</v>
      </c>
      <c r="P23" s="185" t="s">
        <v>316</v>
      </c>
      <c r="Q23" s="185" t="s">
        <v>317</v>
      </c>
      <c r="R23" s="185" t="s">
        <v>318</v>
      </c>
      <c r="S23" s="185" t="s">
        <v>319</v>
      </c>
      <c r="T23" s="185" t="s">
        <v>320</v>
      </c>
      <c r="U23" s="185" t="s">
        <v>321</v>
      </c>
      <c r="V23" s="185" t="s">
        <v>322</v>
      </c>
      <c r="W23" s="185" t="s">
        <v>323</v>
      </c>
      <c r="X23" s="185" t="s">
        <v>324</v>
      </c>
      <c r="Y23" s="185" t="s">
        <v>325</v>
      </c>
      <c r="Z23" s="185" t="s">
        <v>326</v>
      </c>
      <c r="AA23" s="185" t="s">
        <v>327</v>
      </c>
      <c r="AB23" s="185" t="s">
        <v>328</v>
      </c>
      <c r="AC23" s="185" t="s">
        <v>329</v>
      </c>
      <c r="AD23" s="185" t="s">
        <v>330</v>
      </c>
      <c r="AE23" s="185" t="s">
        <v>331</v>
      </c>
      <c r="AF23" s="185" t="s">
        <v>332</v>
      </c>
      <c r="AG23" s="185" t="s">
        <v>333</v>
      </c>
      <c r="AH23" s="185" t="s">
        <v>334</v>
      </c>
      <c r="AI23" s="185" t="s">
        <v>335</v>
      </c>
      <c r="AJ23" s="185" t="s">
        <v>336</v>
      </c>
      <c r="AK23" s="185" t="s">
        <v>337</v>
      </c>
      <c r="AL23" s="185" t="s">
        <v>338</v>
      </c>
      <c r="AM23" s="185" t="s">
        <v>339</v>
      </c>
      <c r="AN23" s="185" t="s">
        <v>340</v>
      </c>
      <c r="AO23" s="185" t="s">
        <v>341</v>
      </c>
      <c r="AP23" s="185" t="s">
        <v>342</v>
      </c>
      <c r="AQ23" s="185" t="s">
        <v>343</v>
      </c>
      <c r="AR23" s="185" t="s">
        <v>344</v>
      </c>
      <c r="AS23" s="185" t="s">
        <v>345</v>
      </c>
      <c r="AT23" s="185" t="s">
        <v>346</v>
      </c>
      <c r="AU23" s="185" t="s">
        <v>347</v>
      </c>
      <c r="AV23" s="185" t="s">
        <v>348</v>
      </c>
      <c r="AW23" s="185" t="s">
        <v>349</v>
      </c>
      <c r="AX23" s="185" t="s">
        <v>350</v>
      </c>
      <c r="AY23" s="185" t="s">
        <v>351</v>
      </c>
      <c r="AZ23" s="185" t="s">
        <v>352</v>
      </c>
      <c r="BA23" s="185" t="s">
        <v>353</v>
      </c>
      <c r="BB23" s="185" t="s">
        <v>354</v>
      </c>
      <c r="BC23" s="185" t="s">
        <v>355</v>
      </c>
      <c r="BD23" s="185" t="s">
        <v>356</v>
      </c>
      <c r="BE23" s="185" t="s">
        <v>357</v>
      </c>
    </row>
    <row r="24" spans="2:57" x14ac:dyDescent="0.2">
      <c r="B24" s="181">
        <f>B20+1</f>
        <v>9</v>
      </c>
      <c r="C24" s="186" t="s">
        <v>358</v>
      </c>
      <c r="D24" s="186"/>
      <c r="E24" s="187"/>
      <c r="F24" s="205"/>
      <c r="G24" s="189"/>
      <c r="H24" s="638"/>
      <c r="I24" s="638"/>
      <c r="J24" s="638"/>
      <c r="K24" s="638"/>
      <c r="L24" s="638"/>
      <c r="M24" s="638"/>
      <c r="N24" s="638"/>
      <c r="O24" s="638"/>
      <c r="P24" s="638"/>
      <c r="Q24" s="638"/>
      <c r="R24" s="638"/>
      <c r="S24" s="638"/>
      <c r="T24" s="638"/>
      <c r="U24" s="638"/>
      <c r="V24" s="638"/>
      <c r="W24" s="638"/>
      <c r="X24" s="638"/>
      <c r="Y24" s="638"/>
      <c r="Z24" s="638"/>
      <c r="AA24" s="638"/>
      <c r="AB24" s="638"/>
      <c r="AC24" s="638"/>
      <c r="AD24" s="638"/>
      <c r="AE24" s="638"/>
      <c r="AF24" s="638"/>
      <c r="AG24" s="638"/>
      <c r="AH24" s="638"/>
      <c r="AI24" s="638"/>
      <c r="AJ24" s="638"/>
      <c r="AK24" s="638"/>
      <c r="AL24" s="638"/>
      <c r="AM24" s="638"/>
      <c r="AN24" s="638"/>
      <c r="AO24" s="638"/>
      <c r="AP24" s="638"/>
      <c r="AQ24" s="638"/>
      <c r="AR24" s="638"/>
      <c r="AS24" s="638"/>
      <c r="AT24" s="638"/>
      <c r="AU24" s="638"/>
      <c r="AV24" s="638"/>
      <c r="AW24" s="638"/>
      <c r="AX24" s="638"/>
      <c r="AY24" s="638"/>
      <c r="AZ24" s="638"/>
      <c r="BA24" s="638"/>
      <c r="BB24" s="638"/>
      <c r="BC24" s="638"/>
      <c r="BD24" s="638"/>
      <c r="BE24" s="638"/>
    </row>
    <row r="25" spans="2:57" ht="18" x14ac:dyDescent="0.2">
      <c r="B25" s="1081">
        <f>B24+1</f>
        <v>10</v>
      </c>
      <c r="C25" s="1084" t="s">
        <v>359</v>
      </c>
      <c r="D25" s="190" t="s">
        <v>360</v>
      </c>
      <c r="E25" s="191" t="s">
        <v>361</v>
      </c>
      <c r="F25" s="192" t="s">
        <v>386</v>
      </c>
      <c r="G25" s="193">
        <f>SUM(H25:BE25)</f>
        <v>0</v>
      </c>
      <c r="H25" s="639"/>
      <c r="I25" s="639"/>
      <c r="J25" s="639"/>
      <c r="K25" s="639"/>
      <c r="L25" s="639"/>
      <c r="M25" s="639"/>
      <c r="N25" s="639"/>
      <c r="O25" s="639"/>
      <c r="P25" s="639"/>
      <c r="Q25" s="639"/>
      <c r="R25" s="639"/>
      <c r="S25" s="639"/>
      <c r="T25" s="639"/>
      <c r="U25" s="639"/>
      <c r="V25" s="639"/>
      <c r="W25" s="639"/>
      <c r="X25" s="639"/>
      <c r="Y25" s="639"/>
      <c r="Z25" s="639"/>
      <c r="AA25" s="639"/>
      <c r="AB25" s="639"/>
      <c r="AC25" s="639"/>
      <c r="AD25" s="639"/>
      <c r="AE25" s="639"/>
      <c r="AF25" s="639"/>
      <c r="AG25" s="639"/>
      <c r="AH25" s="639"/>
      <c r="AI25" s="639"/>
      <c r="AJ25" s="639"/>
      <c r="AK25" s="639"/>
      <c r="AL25" s="639"/>
      <c r="AM25" s="639"/>
      <c r="AN25" s="639"/>
      <c r="AO25" s="639"/>
      <c r="AP25" s="639"/>
      <c r="AQ25" s="639"/>
      <c r="AR25" s="639"/>
      <c r="AS25" s="639"/>
      <c r="AT25" s="639"/>
      <c r="AU25" s="639"/>
      <c r="AV25" s="639"/>
      <c r="AW25" s="639"/>
      <c r="AX25" s="639"/>
      <c r="AY25" s="639"/>
      <c r="AZ25" s="639"/>
      <c r="BA25" s="639"/>
      <c r="BB25" s="639"/>
      <c r="BC25" s="639"/>
      <c r="BD25" s="639"/>
      <c r="BE25" s="639"/>
    </row>
    <row r="26" spans="2:57" ht="18" x14ac:dyDescent="0.2">
      <c r="B26" s="1082"/>
      <c r="C26" s="1085"/>
      <c r="D26" s="190" t="s">
        <v>16</v>
      </c>
      <c r="E26" s="191"/>
      <c r="F26" s="192" t="s">
        <v>387</v>
      </c>
      <c r="G26" s="194">
        <f>SUM(H26:BE26)</f>
        <v>0</v>
      </c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  <c r="W26" s="617"/>
      <c r="X26" s="617"/>
      <c r="Y26" s="617"/>
      <c r="Z26" s="617"/>
      <c r="AA26" s="617"/>
      <c r="AB26" s="617"/>
      <c r="AC26" s="617"/>
      <c r="AD26" s="617"/>
      <c r="AE26" s="617"/>
      <c r="AF26" s="617"/>
      <c r="AG26" s="617"/>
      <c r="AH26" s="617"/>
      <c r="AI26" s="617"/>
      <c r="AJ26" s="617"/>
      <c r="AK26" s="617"/>
      <c r="AL26" s="617"/>
      <c r="AM26" s="617"/>
      <c r="AN26" s="617"/>
      <c r="AO26" s="617"/>
      <c r="AP26" s="617"/>
      <c r="AQ26" s="617"/>
      <c r="AR26" s="617"/>
      <c r="AS26" s="617"/>
      <c r="AT26" s="617"/>
      <c r="AU26" s="617"/>
      <c r="AV26" s="617"/>
      <c r="AW26" s="617"/>
      <c r="AX26" s="617"/>
      <c r="AY26" s="617"/>
      <c r="AZ26" s="617"/>
      <c r="BA26" s="617"/>
      <c r="BB26" s="617"/>
      <c r="BC26" s="617"/>
      <c r="BD26" s="617"/>
      <c r="BE26" s="617"/>
    </row>
    <row r="27" spans="2:57" ht="18" x14ac:dyDescent="0.2">
      <c r="B27" s="1081">
        <f>B25+1</f>
        <v>11</v>
      </c>
      <c r="C27" s="1084" t="s">
        <v>364</v>
      </c>
      <c r="D27" s="190" t="s">
        <v>360</v>
      </c>
      <c r="E27" s="191" t="s">
        <v>361</v>
      </c>
      <c r="F27" s="192" t="s">
        <v>388</v>
      </c>
      <c r="G27" s="193">
        <f>SUM(H27:BE27)</f>
        <v>0</v>
      </c>
      <c r="H27" s="639"/>
      <c r="I27" s="639"/>
      <c r="J27" s="639"/>
      <c r="K27" s="639"/>
      <c r="L27" s="639"/>
      <c r="M27" s="639"/>
      <c r="N27" s="639"/>
      <c r="O27" s="639"/>
      <c r="P27" s="639"/>
      <c r="Q27" s="639"/>
      <c r="R27" s="639"/>
      <c r="S27" s="639"/>
      <c r="T27" s="639"/>
      <c r="U27" s="639"/>
      <c r="V27" s="639"/>
      <c r="W27" s="639"/>
      <c r="X27" s="639"/>
      <c r="Y27" s="639"/>
      <c r="Z27" s="639"/>
      <c r="AA27" s="639"/>
      <c r="AB27" s="639"/>
      <c r="AC27" s="639"/>
      <c r="AD27" s="639"/>
      <c r="AE27" s="639"/>
      <c r="AF27" s="639"/>
      <c r="AG27" s="639"/>
      <c r="AH27" s="639"/>
      <c r="AI27" s="639"/>
      <c r="AJ27" s="639"/>
      <c r="AK27" s="639"/>
      <c r="AL27" s="639"/>
      <c r="AM27" s="639"/>
      <c r="AN27" s="639"/>
      <c r="AO27" s="639"/>
      <c r="AP27" s="639"/>
      <c r="AQ27" s="639"/>
      <c r="AR27" s="639"/>
      <c r="AS27" s="639"/>
      <c r="AT27" s="639"/>
      <c r="AU27" s="639"/>
      <c r="AV27" s="639"/>
      <c r="AW27" s="639"/>
      <c r="AX27" s="639"/>
      <c r="AY27" s="639"/>
      <c r="AZ27" s="639"/>
      <c r="BA27" s="639"/>
      <c r="BB27" s="639"/>
      <c r="BC27" s="639"/>
      <c r="BD27" s="639"/>
      <c r="BE27" s="639"/>
    </row>
    <row r="28" spans="2:57" ht="18" x14ac:dyDescent="0.2">
      <c r="B28" s="1082"/>
      <c r="C28" s="1085"/>
      <c r="D28" s="190" t="s">
        <v>16</v>
      </c>
      <c r="E28" s="191"/>
      <c r="F28" s="192" t="s">
        <v>389</v>
      </c>
      <c r="G28" s="194">
        <f>SUM(H28:BE28)</f>
        <v>0</v>
      </c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  <c r="W28" s="617"/>
      <c r="X28" s="617"/>
      <c r="Y28" s="617"/>
      <c r="Z28" s="617"/>
      <c r="AA28" s="617"/>
      <c r="AB28" s="617"/>
      <c r="AC28" s="617"/>
      <c r="AD28" s="617"/>
      <c r="AE28" s="617"/>
      <c r="AF28" s="617"/>
      <c r="AG28" s="617"/>
      <c r="AH28" s="617"/>
      <c r="AI28" s="617"/>
      <c r="AJ28" s="617"/>
      <c r="AK28" s="617"/>
      <c r="AL28" s="617"/>
      <c r="AM28" s="617"/>
      <c r="AN28" s="617"/>
      <c r="AO28" s="617"/>
      <c r="AP28" s="617"/>
      <c r="AQ28" s="617"/>
      <c r="AR28" s="617"/>
      <c r="AS28" s="617"/>
      <c r="AT28" s="617"/>
      <c r="AU28" s="617"/>
      <c r="AV28" s="617"/>
      <c r="AW28" s="617"/>
      <c r="AX28" s="617"/>
      <c r="AY28" s="617"/>
      <c r="AZ28" s="617"/>
      <c r="BA28" s="617"/>
      <c r="BB28" s="617"/>
      <c r="BC28" s="617"/>
      <c r="BD28" s="617"/>
      <c r="BE28" s="617"/>
    </row>
    <row r="29" spans="2:57" ht="18" x14ac:dyDescent="0.2">
      <c r="B29" s="181">
        <f>B27+1</f>
        <v>12</v>
      </c>
      <c r="C29" s="186" t="s">
        <v>367</v>
      </c>
      <c r="D29" s="186"/>
      <c r="E29" s="191" t="s">
        <v>368</v>
      </c>
      <c r="F29" s="192" t="s">
        <v>390</v>
      </c>
      <c r="G29" s="193">
        <f>SUM(H29:BE29)</f>
        <v>0</v>
      </c>
      <c r="H29" s="195">
        <f>(H25*H26+H27*H28)/1000</f>
        <v>0</v>
      </c>
      <c r="I29" s="195">
        <f t="shared" ref="I29:BE29" si="6">ROUND((I25*I26+I27*I28)/1000,2)</f>
        <v>0</v>
      </c>
      <c r="J29" s="195">
        <f t="shared" si="6"/>
        <v>0</v>
      </c>
      <c r="K29" s="195">
        <f t="shared" si="6"/>
        <v>0</v>
      </c>
      <c r="L29" s="195">
        <f t="shared" si="6"/>
        <v>0</v>
      </c>
      <c r="M29" s="195">
        <f t="shared" si="6"/>
        <v>0</v>
      </c>
      <c r="N29" s="195">
        <f t="shared" si="6"/>
        <v>0</v>
      </c>
      <c r="O29" s="195">
        <f t="shared" si="6"/>
        <v>0</v>
      </c>
      <c r="P29" s="195">
        <f t="shared" si="6"/>
        <v>0</v>
      </c>
      <c r="Q29" s="195">
        <f t="shared" si="6"/>
        <v>0</v>
      </c>
      <c r="R29" s="195">
        <f t="shared" si="6"/>
        <v>0</v>
      </c>
      <c r="S29" s="195">
        <f t="shared" si="6"/>
        <v>0</v>
      </c>
      <c r="T29" s="195">
        <f t="shared" si="6"/>
        <v>0</v>
      </c>
      <c r="U29" s="195">
        <f t="shared" si="6"/>
        <v>0</v>
      </c>
      <c r="V29" s="195">
        <f t="shared" si="6"/>
        <v>0</v>
      </c>
      <c r="W29" s="195">
        <f t="shared" si="6"/>
        <v>0</v>
      </c>
      <c r="X29" s="195">
        <f t="shared" si="6"/>
        <v>0</v>
      </c>
      <c r="Y29" s="195">
        <f t="shared" si="6"/>
        <v>0</v>
      </c>
      <c r="Z29" s="195">
        <f t="shared" si="6"/>
        <v>0</v>
      </c>
      <c r="AA29" s="195">
        <f t="shared" si="6"/>
        <v>0</v>
      </c>
      <c r="AB29" s="195">
        <f t="shared" si="6"/>
        <v>0</v>
      </c>
      <c r="AC29" s="195">
        <f t="shared" si="6"/>
        <v>0</v>
      </c>
      <c r="AD29" s="195">
        <f t="shared" si="6"/>
        <v>0</v>
      </c>
      <c r="AE29" s="195">
        <f t="shared" si="6"/>
        <v>0</v>
      </c>
      <c r="AF29" s="195">
        <f t="shared" si="6"/>
        <v>0</v>
      </c>
      <c r="AG29" s="195">
        <f t="shared" si="6"/>
        <v>0</v>
      </c>
      <c r="AH29" s="195">
        <f t="shared" si="6"/>
        <v>0</v>
      </c>
      <c r="AI29" s="195">
        <f t="shared" si="6"/>
        <v>0</v>
      </c>
      <c r="AJ29" s="195">
        <f t="shared" si="6"/>
        <v>0</v>
      </c>
      <c r="AK29" s="195">
        <f t="shared" si="6"/>
        <v>0</v>
      </c>
      <c r="AL29" s="195">
        <f t="shared" si="6"/>
        <v>0</v>
      </c>
      <c r="AM29" s="195">
        <f t="shared" si="6"/>
        <v>0</v>
      </c>
      <c r="AN29" s="195">
        <f t="shared" si="6"/>
        <v>0</v>
      </c>
      <c r="AO29" s="195">
        <f t="shared" si="6"/>
        <v>0</v>
      </c>
      <c r="AP29" s="195">
        <f t="shared" si="6"/>
        <v>0</v>
      </c>
      <c r="AQ29" s="195">
        <f t="shared" si="6"/>
        <v>0</v>
      </c>
      <c r="AR29" s="195">
        <f t="shared" si="6"/>
        <v>0</v>
      </c>
      <c r="AS29" s="195">
        <f t="shared" si="6"/>
        <v>0</v>
      </c>
      <c r="AT29" s="195">
        <f t="shared" si="6"/>
        <v>0</v>
      </c>
      <c r="AU29" s="195">
        <f t="shared" si="6"/>
        <v>0</v>
      </c>
      <c r="AV29" s="195">
        <f t="shared" si="6"/>
        <v>0</v>
      </c>
      <c r="AW29" s="195">
        <f t="shared" si="6"/>
        <v>0</v>
      </c>
      <c r="AX29" s="195">
        <f t="shared" si="6"/>
        <v>0</v>
      </c>
      <c r="AY29" s="195">
        <f t="shared" si="6"/>
        <v>0</v>
      </c>
      <c r="AZ29" s="195">
        <f t="shared" si="6"/>
        <v>0</v>
      </c>
      <c r="BA29" s="195">
        <f t="shared" si="6"/>
        <v>0</v>
      </c>
      <c r="BB29" s="195">
        <f t="shared" si="6"/>
        <v>0</v>
      </c>
      <c r="BC29" s="195">
        <f t="shared" si="6"/>
        <v>0</v>
      </c>
      <c r="BD29" s="195">
        <f t="shared" si="6"/>
        <v>0</v>
      </c>
      <c r="BE29" s="195">
        <f t="shared" si="6"/>
        <v>0</v>
      </c>
    </row>
    <row r="30" spans="2:57" x14ac:dyDescent="0.2">
      <c r="B30" s="1081">
        <f>B29+1</f>
        <v>13</v>
      </c>
      <c r="C30" s="186" t="s">
        <v>370</v>
      </c>
      <c r="D30" s="186"/>
      <c r="E30" s="191" t="s">
        <v>371</v>
      </c>
      <c r="F30" s="192"/>
      <c r="G30" s="196"/>
      <c r="H30" s="615"/>
      <c r="I30" s="615"/>
      <c r="J30" s="615"/>
      <c r="K30" s="615"/>
      <c r="L30" s="615"/>
      <c r="M30" s="615"/>
      <c r="N30" s="615"/>
      <c r="O30" s="615"/>
      <c r="P30" s="615"/>
      <c r="Q30" s="615"/>
      <c r="R30" s="615"/>
      <c r="S30" s="615"/>
      <c r="T30" s="615"/>
      <c r="U30" s="615"/>
      <c r="V30" s="615"/>
      <c r="W30" s="615"/>
      <c r="X30" s="615"/>
      <c r="Y30" s="615"/>
      <c r="Z30" s="615"/>
      <c r="AA30" s="615"/>
      <c r="AB30" s="615"/>
      <c r="AC30" s="615"/>
      <c r="AD30" s="615"/>
      <c r="AE30" s="615"/>
      <c r="AF30" s="615"/>
      <c r="AG30" s="615"/>
      <c r="AH30" s="615"/>
      <c r="AI30" s="615"/>
      <c r="AJ30" s="615"/>
      <c r="AK30" s="615"/>
      <c r="AL30" s="615"/>
      <c r="AM30" s="615"/>
      <c r="AN30" s="615"/>
      <c r="AO30" s="615"/>
      <c r="AP30" s="615"/>
      <c r="AQ30" s="615"/>
      <c r="AR30" s="615"/>
      <c r="AS30" s="615"/>
      <c r="AT30" s="615"/>
      <c r="AU30" s="615"/>
      <c r="AV30" s="615"/>
      <c r="AW30" s="615"/>
      <c r="AX30" s="615"/>
      <c r="AY30" s="615"/>
      <c r="AZ30" s="615"/>
      <c r="BA30" s="615"/>
      <c r="BB30" s="615"/>
      <c r="BC30" s="615"/>
      <c r="BD30" s="615"/>
      <c r="BE30" s="615"/>
    </row>
    <row r="31" spans="2:57" x14ac:dyDescent="0.2">
      <c r="B31" s="1083"/>
      <c r="C31" s="197" t="s">
        <v>372</v>
      </c>
      <c r="D31" s="197"/>
      <c r="E31" s="198" t="s">
        <v>373</v>
      </c>
      <c r="F31" s="192"/>
      <c r="G31" s="196"/>
      <c r="H31" s="616"/>
      <c r="I31" s="616"/>
      <c r="J31" s="616"/>
      <c r="K31" s="616"/>
      <c r="L31" s="616"/>
      <c r="M31" s="616"/>
      <c r="N31" s="616"/>
      <c r="O31" s="616"/>
      <c r="P31" s="616"/>
      <c r="Q31" s="616"/>
      <c r="R31" s="616"/>
      <c r="S31" s="616"/>
      <c r="T31" s="616"/>
      <c r="U31" s="616"/>
      <c r="V31" s="616"/>
      <c r="W31" s="616"/>
      <c r="X31" s="616"/>
      <c r="Y31" s="616"/>
      <c r="Z31" s="616"/>
      <c r="AA31" s="616"/>
      <c r="AB31" s="616"/>
      <c r="AC31" s="616"/>
      <c r="AD31" s="616"/>
      <c r="AE31" s="616"/>
      <c r="AF31" s="616"/>
      <c r="AG31" s="616"/>
      <c r="AH31" s="616"/>
      <c r="AI31" s="616"/>
      <c r="AJ31" s="616"/>
      <c r="AK31" s="616"/>
      <c r="AL31" s="616"/>
      <c r="AM31" s="616"/>
      <c r="AN31" s="616"/>
      <c r="AO31" s="616"/>
      <c r="AP31" s="616"/>
      <c r="AQ31" s="616"/>
      <c r="AR31" s="616"/>
      <c r="AS31" s="616"/>
      <c r="AT31" s="616"/>
      <c r="AU31" s="616"/>
      <c r="AV31" s="616"/>
      <c r="AW31" s="616"/>
      <c r="AX31" s="616"/>
      <c r="AY31" s="616"/>
      <c r="AZ31" s="616"/>
      <c r="BA31" s="616"/>
      <c r="BB31" s="616"/>
      <c r="BC31" s="616"/>
      <c r="BD31" s="616"/>
      <c r="BE31" s="616"/>
    </row>
    <row r="32" spans="2:57" ht="18" x14ac:dyDescent="0.2">
      <c r="B32" s="1082"/>
      <c r="C32" s="186" t="s">
        <v>374</v>
      </c>
      <c r="D32" s="186"/>
      <c r="E32" s="191" t="s">
        <v>375</v>
      </c>
      <c r="F32" s="192" t="s">
        <v>391</v>
      </c>
      <c r="G32" s="196"/>
      <c r="H32" s="199">
        <f>H30*H31</f>
        <v>0</v>
      </c>
      <c r="I32" s="199">
        <f t="shared" ref="I32:BE32" si="7">ROUND(I30*I31,2)</f>
        <v>0</v>
      </c>
      <c r="J32" s="199">
        <f t="shared" si="7"/>
        <v>0</v>
      </c>
      <c r="K32" s="199">
        <f t="shared" si="7"/>
        <v>0</v>
      </c>
      <c r="L32" s="199">
        <f t="shared" si="7"/>
        <v>0</v>
      </c>
      <c r="M32" s="199">
        <f t="shared" si="7"/>
        <v>0</v>
      </c>
      <c r="N32" s="199">
        <f t="shared" si="7"/>
        <v>0</v>
      </c>
      <c r="O32" s="199">
        <f t="shared" si="7"/>
        <v>0</v>
      </c>
      <c r="P32" s="199">
        <f t="shared" si="7"/>
        <v>0</v>
      </c>
      <c r="Q32" s="199">
        <f t="shared" si="7"/>
        <v>0</v>
      </c>
      <c r="R32" s="199">
        <f t="shared" si="7"/>
        <v>0</v>
      </c>
      <c r="S32" s="199">
        <f t="shared" si="7"/>
        <v>0</v>
      </c>
      <c r="T32" s="199">
        <f t="shared" si="7"/>
        <v>0</v>
      </c>
      <c r="U32" s="199">
        <f t="shared" si="7"/>
        <v>0</v>
      </c>
      <c r="V32" s="199">
        <f t="shared" si="7"/>
        <v>0</v>
      </c>
      <c r="W32" s="199">
        <f t="shared" si="7"/>
        <v>0</v>
      </c>
      <c r="X32" s="199">
        <f t="shared" si="7"/>
        <v>0</v>
      </c>
      <c r="Y32" s="199">
        <f t="shared" si="7"/>
        <v>0</v>
      </c>
      <c r="Z32" s="199">
        <f t="shared" si="7"/>
        <v>0</v>
      </c>
      <c r="AA32" s="199">
        <f t="shared" si="7"/>
        <v>0</v>
      </c>
      <c r="AB32" s="199">
        <f t="shared" si="7"/>
        <v>0</v>
      </c>
      <c r="AC32" s="199">
        <f t="shared" si="7"/>
        <v>0</v>
      </c>
      <c r="AD32" s="199">
        <f t="shared" si="7"/>
        <v>0</v>
      </c>
      <c r="AE32" s="199">
        <f t="shared" si="7"/>
        <v>0</v>
      </c>
      <c r="AF32" s="199">
        <f t="shared" si="7"/>
        <v>0</v>
      </c>
      <c r="AG32" s="199">
        <f t="shared" si="7"/>
        <v>0</v>
      </c>
      <c r="AH32" s="199">
        <f t="shared" si="7"/>
        <v>0</v>
      </c>
      <c r="AI32" s="199">
        <f t="shared" si="7"/>
        <v>0</v>
      </c>
      <c r="AJ32" s="199">
        <f t="shared" si="7"/>
        <v>0</v>
      </c>
      <c r="AK32" s="199">
        <f t="shared" si="7"/>
        <v>0</v>
      </c>
      <c r="AL32" s="199">
        <f t="shared" si="7"/>
        <v>0</v>
      </c>
      <c r="AM32" s="199">
        <f t="shared" si="7"/>
        <v>0</v>
      </c>
      <c r="AN32" s="199">
        <f t="shared" si="7"/>
        <v>0</v>
      </c>
      <c r="AO32" s="199">
        <f t="shared" si="7"/>
        <v>0</v>
      </c>
      <c r="AP32" s="199">
        <f t="shared" si="7"/>
        <v>0</v>
      </c>
      <c r="AQ32" s="199">
        <f t="shared" si="7"/>
        <v>0</v>
      </c>
      <c r="AR32" s="199">
        <f t="shared" si="7"/>
        <v>0</v>
      </c>
      <c r="AS32" s="199">
        <f t="shared" si="7"/>
        <v>0</v>
      </c>
      <c r="AT32" s="199">
        <f t="shared" si="7"/>
        <v>0</v>
      </c>
      <c r="AU32" s="199">
        <f t="shared" si="7"/>
        <v>0</v>
      </c>
      <c r="AV32" s="199">
        <f t="shared" si="7"/>
        <v>0</v>
      </c>
      <c r="AW32" s="199">
        <f t="shared" si="7"/>
        <v>0</v>
      </c>
      <c r="AX32" s="199">
        <f t="shared" si="7"/>
        <v>0</v>
      </c>
      <c r="AY32" s="199">
        <f t="shared" si="7"/>
        <v>0</v>
      </c>
      <c r="AZ32" s="199">
        <f t="shared" si="7"/>
        <v>0</v>
      </c>
      <c r="BA32" s="199">
        <f t="shared" si="7"/>
        <v>0</v>
      </c>
      <c r="BB32" s="199">
        <f t="shared" si="7"/>
        <v>0</v>
      </c>
      <c r="BC32" s="199">
        <f t="shared" si="7"/>
        <v>0</v>
      </c>
      <c r="BD32" s="199">
        <f t="shared" si="7"/>
        <v>0</v>
      </c>
      <c r="BE32" s="199">
        <f t="shared" si="7"/>
        <v>0</v>
      </c>
    </row>
    <row r="33" spans="2:57" x14ac:dyDescent="0.2">
      <c r="B33" s="1081">
        <f>B30+1</f>
        <v>14</v>
      </c>
      <c r="C33" s="186" t="s">
        <v>701</v>
      </c>
      <c r="D33" s="186"/>
      <c r="E33" s="191" t="s">
        <v>278</v>
      </c>
      <c r="F33" s="192" t="s">
        <v>696</v>
      </c>
      <c r="G33" s="290">
        <v>12</v>
      </c>
      <c r="H33" s="617"/>
      <c r="I33" s="617"/>
      <c r="J33" s="617"/>
      <c r="K33" s="617"/>
      <c r="L33" s="617"/>
      <c r="M33" s="617"/>
      <c r="N33" s="617"/>
      <c r="O33" s="617"/>
      <c r="P33" s="617"/>
      <c r="Q33" s="617"/>
      <c r="R33" s="617"/>
      <c r="S33" s="617"/>
      <c r="T33" s="617"/>
      <c r="U33" s="617"/>
      <c r="V33" s="617"/>
      <c r="W33" s="617"/>
      <c r="X33" s="617"/>
      <c r="Y33" s="617"/>
      <c r="Z33" s="617"/>
      <c r="AA33" s="617"/>
      <c r="AB33" s="617"/>
      <c r="AC33" s="617"/>
      <c r="AD33" s="617"/>
      <c r="AE33" s="617"/>
      <c r="AF33" s="617"/>
      <c r="AG33" s="617"/>
      <c r="AH33" s="617"/>
      <c r="AI33" s="617"/>
      <c r="AJ33" s="617"/>
      <c r="AK33" s="617"/>
      <c r="AL33" s="617"/>
      <c r="AM33" s="617"/>
      <c r="AN33" s="617"/>
      <c r="AO33" s="617"/>
      <c r="AP33" s="617"/>
      <c r="AQ33" s="617"/>
      <c r="AR33" s="617"/>
      <c r="AS33" s="617"/>
      <c r="AT33" s="617"/>
      <c r="AU33" s="617"/>
      <c r="AV33" s="617"/>
      <c r="AW33" s="617"/>
      <c r="AX33" s="617"/>
      <c r="AY33" s="617"/>
      <c r="AZ33" s="617"/>
      <c r="BA33" s="617"/>
      <c r="BB33" s="617"/>
      <c r="BC33" s="617"/>
      <c r="BD33" s="617"/>
      <c r="BE33" s="617"/>
    </row>
    <row r="34" spans="2:57" x14ac:dyDescent="0.2">
      <c r="B34" s="1083"/>
      <c r="C34" s="186" t="s">
        <v>702</v>
      </c>
      <c r="D34" s="186"/>
      <c r="E34" s="187" t="s">
        <v>699</v>
      </c>
      <c r="F34" s="192" t="s">
        <v>697</v>
      </c>
      <c r="G34" s="290">
        <v>22</v>
      </c>
      <c r="H34" s="617"/>
      <c r="I34" s="617"/>
      <c r="J34" s="617"/>
      <c r="K34" s="617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  <c r="AC34" s="617"/>
      <c r="AD34" s="617"/>
      <c r="AE34" s="617"/>
      <c r="AF34" s="617"/>
      <c r="AG34" s="617"/>
      <c r="AH34" s="617"/>
      <c r="AI34" s="617"/>
      <c r="AJ34" s="617"/>
      <c r="AK34" s="617"/>
      <c r="AL34" s="617"/>
      <c r="AM34" s="617"/>
      <c r="AN34" s="617"/>
      <c r="AO34" s="617"/>
      <c r="AP34" s="617"/>
      <c r="AQ34" s="617"/>
      <c r="AR34" s="617"/>
      <c r="AS34" s="617"/>
      <c r="AT34" s="617"/>
      <c r="AU34" s="617"/>
      <c r="AV34" s="617"/>
      <c r="AW34" s="617"/>
      <c r="AX34" s="617"/>
      <c r="AY34" s="617"/>
      <c r="AZ34" s="617"/>
      <c r="BA34" s="617"/>
      <c r="BB34" s="617"/>
      <c r="BC34" s="617"/>
      <c r="BD34" s="617"/>
      <c r="BE34" s="617"/>
    </row>
    <row r="35" spans="2:57" x14ac:dyDescent="0.2">
      <c r="B35" s="1083"/>
      <c r="C35" s="186" t="s">
        <v>703</v>
      </c>
      <c r="D35" s="186"/>
      <c r="E35" s="187" t="s">
        <v>700</v>
      </c>
      <c r="F35" s="192" t="s">
        <v>698</v>
      </c>
      <c r="G35" s="290">
        <v>3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7"/>
      <c r="AF35" s="617"/>
      <c r="AG35" s="617"/>
      <c r="AH35" s="617"/>
      <c r="AI35" s="617"/>
      <c r="AJ35" s="617"/>
      <c r="AK35" s="617"/>
      <c r="AL35" s="617"/>
      <c r="AM35" s="617"/>
      <c r="AN35" s="617"/>
      <c r="AO35" s="617"/>
      <c r="AP35" s="617"/>
      <c r="AQ35" s="617"/>
      <c r="AR35" s="617"/>
      <c r="AS35" s="617"/>
      <c r="AT35" s="617"/>
      <c r="AU35" s="617"/>
      <c r="AV35" s="617"/>
      <c r="AW35" s="617"/>
      <c r="AX35" s="617"/>
      <c r="AY35" s="617"/>
      <c r="AZ35" s="617"/>
      <c r="BA35" s="617"/>
      <c r="BB35" s="617"/>
      <c r="BC35" s="617"/>
      <c r="BD35" s="617"/>
      <c r="BE35" s="617"/>
    </row>
    <row r="36" spans="2:57" ht="18" x14ac:dyDescent="0.2">
      <c r="B36" s="1083"/>
      <c r="C36" s="186" t="s">
        <v>377</v>
      </c>
      <c r="D36" s="186"/>
      <c r="E36" s="191" t="s">
        <v>368</v>
      </c>
      <c r="F36" s="192" t="s">
        <v>392</v>
      </c>
      <c r="G36" s="193">
        <f>SUM(H36:BE36)</f>
        <v>0</v>
      </c>
      <c r="H36" s="200">
        <f>H29*((H33*H34*H35)/($G$33*$G$34*$G$35))</f>
        <v>0</v>
      </c>
      <c r="I36" s="200">
        <f t="shared" ref="I36:BE36" si="8">I29*((I33*I34*I35)/($G$33*$G$34*$G$35))</f>
        <v>0</v>
      </c>
      <c r="J36" s="200">
        <f t="shared" si="8"/>
        <v>0</v>
      </c>
      <c r="K36" s="200">
        <f t="shared" si="8"/>
        <v>0</v>
      </c>
      <c r="L36" s="200">
        <f t="shared" si="8"/>
        <v>0</v>
      </c>
      <c r="M36" s="200">
        <f t="shared" si="8"/>
        <v>0</v>
      </c>
      <c r="N36" s="200">
        <f t="shared" si="8"/>
        <v>0</v>
      </c>
      <c r="O36" s="200">
        <f t="shared" si="8"/>
        <v>0</v>
      </c>
      <c r="P36" s="200">
        <f t="shared" si="8"/>
        <v>0</v>
      </c>
      <c r="Q36" s="200">
        <f t="shared" si="8"/>
        <v>0</v>
      </c>
      <c r="R36" s="200">
        <f t="shared" si="8"/>
        <v>0</v>
      </c>
      <c r="S36" s="200">
        <f t="shared" si="8"/>
        <v>0</v>
      </c>
      <c r="T36" s="200">
        <f t="shared" si="8"/>
        <v>0</v>
      </c>
      <c r="U36" s="200">
        <f t="shared" si="8"/>
        <v>0</v>
      </c>
      <c r="V36" s="200">
        <f t="shared" si="8"/>
        <v>0</v>
      </c>
      <c r="W36" s="200">
        <f t="shared" si="8"/>
        <v>0</v>
      </c>
      <c r="X36" s="200">
        <f t="shared" si="8"/>
        <v>0</v>
      </c>
      <c r="Y36" s="200">
        <f t="shared" si="8"/>
        <v>0</v>
      </c>
      <c r="Z36" s="200">
        <f t="shared" si="8"/>
        <v>0</v>
      </c>
      <c r="AA36" s="200">
        <f t="shared" si="8"/>
        <v>0</v>
      </c>
      <c r="AB36" s="200">
        <f t="shared" si="8"/>
        <v>0</v>
      </c>
      <c r="AC36" s="200">
        <f t="shared" si="8"/>
        <v>0</v>
      </c>
      <c r="AD36" s="200">
        <f t="shared" si="8"/>
        <v>0</v>
      </c>
      <c r="AE36" s="200">
        <f t="shared" si="8"/>
        <v>0</v>
      </c>
      <c r="AF36" s="200">
        <f t="shared" si="8"/>
        <v>0</v>
      </c>
      <c r="AG36" s="200">
        <f t="shared" si="8"/>
        <v>0</v>
      </c>
      <c r="AH36" s="200">
        <f t="shared" si="8"/>
        <v>0</v>
      </c>
      <c r="AI36" s="200">
        <f t="shared" si="8"/>
        <v>0</v>
      </c>
      <c r="AJ36" s="200">
        <f t="shared" si="8"/>
        <v>0</v>
      </c>
      <c r="AK36" s="200">
        <f t="shared" si="8"/>
        <v>0</v>
      </c>
      <c r="AL36" s="200">
        <f t="shared" si="8"/>
        <v>0</v>
      </c>
      <c r="AM36" s="200">
        <f t="shared" si="8"/>
        <v>0</v>
      </c>
      <c r="AN36" s="200">
        <f t="shared" si="8"/>
        <v>0</v>
      </c>
      <c r="AO36" s="200">
        <f t="shared" si="8"/>
        <v>0</v>
      </c>
      <c r="AP36" s="200">
        <f t="shared" si="8"/>
        <v>0</v>
      </c>
      <c r="AQ36" s="200">
        <f t="shared" si="8"/>
        <v>0</v>
      </c>
      <c r="AR36" s="200">
        <f t="shared" si="8"/>
        <v>0</v>
      </c>
      <c r="AS36" s="200">
        <f t="shared" si="8"/>
        <v>0</v>
      </c>
      <c r="AT36" s="200">
        <f t="shared" si="8"/>
        <v>0</v>
      </c>
      <c r="AU36" s="200">
        <f t="shared" si="8"/>
        <v>0</v>
      </c>
      <c r="AV36" s="200">
        <f t="shared" si="8"/>
        <v>0</v>
      </c>
      <c r="AW36" s="200">
        <f t="shared" si="8"/>
        <v>0</v>
      </c>
      <c r="AX36" s="200">
        <f t="shared" si="8"/>
        <v>0</v>
      </c>
      <c r="AY36" s="200">
        <f t="shared" si="8"/>
        <v>0</v>
      </c>
      <c r="AZ36" s="200">
        <f t="shared" si="8"/>
        <v>0</v>
      </c>
      <c r="BA36" s="200">
        <f t="shared" si="8"/>
        <v>0</v>
      </c>
      <c r="BB36" s="200">
        <f t="shared" si="8"/>
        <v>0</v>
      </c>
      <c r="BC36" s="200">
        <f t="shared" si="8"/>
        <v>0</v>
      </c>
      <c r="BD36" s="200">
        <f t="shared" si="8"/>
        <v>0</v>
      </c>
      <c r="BE36" s="200">
        <f t="shared" si="8"/>
        <v>0</v>
      </c>
    </row>
    <row r="37" spans="2:57" ht="18" x14ac:dyDescent="0.2">
      <c r="B37" s="1082"/>
      <c r="C37" s="186" t="s">
        <v>379</v>
      </c>
      <c r="D37" s="186"/>
      <c r="E37" s="191"/>
      <c r="F37" s="192" t="s">
        <v>393</v>
      </c>
      <c r="G37" s="196" t="str">
        <f>IF(LARGE(H37:BE37,1)&gt;1,"ERRO","")</f>
        <v/>
      </c>
      <c r="H37" s="200">
        <f>IFERROR(H36/H29,0)</f>
        <v>0</v>
      </c>
      <c r="I37" s="200">
        <f t="shared" ref="I37:BE37" si="9">IF(I29=0,0,ROUND(I36/I29,2))</f>
        <v>0</v>
      </c>
      <c r="J37" s="200">
        <f t="shared" si="9"/>
        <v>0</v>
      </c>
      <c r="K37" s="200">
        <f t="shared" si="9"/>
        <v>0</v>
      </c>
      <c r="L37" s="200">
        <f t="shared" si="9"/>
        <v>0</v>
      </c>
      <c r="M37" s="200">
        <f t="shared" si="9"/>
        <v>0</v>
      </c>
      <c r="N37" s="200">
        <f t="shared" si="9"/>
        <v>0</v>
      </c>
      <c r="O37" s="200">
        <f t="shared" si="9"/>
        <v>0</v>
      </c>
      <c r="P37" s="200">
        <f t="shared" si="9"/>
        <v>0</v>
      </c>
      <c r="Q37" s="200">
        <f t="shared" si="9"/>
        <v>0</v>
      </c>
      <c r="R37" s="200">
        <f t="shared" si="9"/>
        <v>0</v>
      </c>
      <c r="S37" s="200">
        <f t="shared" si="9"/>
        <v>0</v>
      </c>
      <c r="T37" s="200">
        <f t="shared" si="9"/>
        <v>0</v>
      </c>
      <c r="U37" s="200">
        <f t="shared" si="9"/>
        <v>0</v>
      </c>
      <c r="V37" s="200">
        <f t="shared" si="9"/>
        <v>0</v>
      </c>
      <c r="W37" s="200">
        <f t="shared" si="9"/>
        <v>0</v>
      </c>
      <c r="X37" s="200">
        <f t="shared" si="9"/>
        <v>0</v>
      </c>
      <c r="Y37" s="200">
        <f t="shared" si="9"/>
        <v>0</v>
      </c>
      <c r="Z37" s="200">
        <f t="shared" si="9"/>
        <v>0</v>
      </c>
      <c r="AA37" s="200">
        <f t="shared" si="9"/>
        <v>0</v>
      </c>
      <c r="AB37" s="200">
        <f t="shared" si="9"/>
        <v>0</v>
      </c>
      <c r="AC37" s="200">
        <f t="shared" si="9"/>
        <v>0</v>
      </c>
      <c r="AD37" s="200">
        <f t="shared" si="9"/>
        <v>0</v>
      </c>
      <c r="AE37" s="200">
        <f t="shared" si="9"/>
        <v>0</v>
      </c>
      <c r="AF37" s="200">
        <f t="shared" si="9"/>
        <v>0</v>
      </c>
      <c r="AG37" s="200">
        <f t="shared" si="9"/>
        <v>0</v>
      </c>
      <c r="AH37" s="200">
        <f t="shared" si="9"/>
        <v>0</v>
      </c>
      <c r="AI37" s="200">
        <f t="shared" si="9"/>
        <v>0</v>
      </c>
      <c r="AJ37" s="200">
        <f t="shared" si="9"/>
        <v>0</v>
      </c>
      <c r="AK37" s="200">
        <f t="shared" si="9"/>
        <v>0</v>
      </c>
      <c r="AL37" s="200">
        <f t="shared" si="9"/>
        <v>0</v>
      </c>
      <c r="AM37" s="200">
        <f t="shared" si="9"/>
        <v>0</v>
      </c>
      <c r="AN37" s="200">
        <f t="shared" si="9"/>
        <v>0</v>
      </c>
      <c r="AO37" s="200">
        <f t="shared" si="9"/>
        <v>0</v>
      </c>
      <c r="AP37" s="200">
        <f t="shared" si="9"/>
        <v>0</v>
      </c>
      <c r="AQ37" s="200">
        <f t="shared" si="9"/>
        <v>0</v>
      </c>
      <c r="AR37" s="200">
        <f t="shared" si="9"/>
        <v>0</v>
      </c>
      <c r="AS37" s="200">
        <f t="shared" si="9"/>
        <v>0</v>
      </c>
      <c r="AT37" s="200">
        <f t="shared" si="9"/>
        <v>0</v>
      </c>
      <c r="AU37" s="200">
        <f t="shared" si="9"/>
        <v>0</v>
      </c>
      <c r="AV37" s="200">
        <f t="shared" si="9"/>
        <v>0</v>
      </c>
      <c r="AW37" s="200">
        <f t="shared" si="9"/>
        <v>0</v>
      </c>
      <c r="AX37" s="200">
        <f t="shared" si="9"/>
        <v>0</v>
      </c>
      <c r="AY37" s="200">
        <f t="shared" si="9"/>
        <v>0</v>
      </c>
      <c r="AZ37" s="200">
        <f t="shared" si="9"/>
        <v>0</v>
      </c>
      <c r="BA37" s="200">
        <f t="shared" si="9"/>
        <v>0</v>
      </c>
      <c r="BB37" s="200">
        <f t="shared" si="9"/>
        <v>0</v>
      </c>
      <c r="BC37" s="200">
        <f t="shared" si="9"/>
        <v>0</v>
      </c>
      <c r="BD37" s="200">
        <f t="shared" si="9"/>
        <v>0</v>
      </c>
      <c r="BE37" s="200">
        <f t="shared" si="9"/>
        <v>0</v>
      </c>
    </row>
    <row r="38" spans="2:57" ht="18" x14ac:dyDescent="0.2">
      <c r="B38" s="181">
        <f>B33+1</f>
        <v>15</v>
      </c>
      <c r="C38" s="186" t="s">
        <v>381</v>
      </c>
      <c r="D38" s="186"/>
      <c r="E38" s="191" t="s">
        <v>382</v>
      </c>
      <c r="F38" s="192" t="s">
        <v>394</v>
      </c>
      <c r="G38" s="202">
        <f>SUM(H38:BE38)</f>
        <v>0</v>
      </c>
      <c r="H38" s="199">
        <f>(H29*H32)/1000</f>
        <v>0</v>
      </c>
      <c r="I38" s="199">
        <f t="shared" ref="I38:BE38" si="10">ROUND((I29*I32)/1000,2)</f>
        <v>0</v>
      </c>
      <c r="J38" s="199">
        <f t="shared" si="10"/>
        <v>0</v>
      </c>
      <c r="K38" s="199">
        <f t="shared" si="10"/>
        <v>0</v>
      </c>
      <c r="L38" s="199">
        <f t="shared" si="10"/>
        <v>0</v>
      </c>
      <c r="M38" s="199">
        <f t="shared" si="10"/>
        <v>0</v>
      </c>
      <c r="N38" s="199">
        <f t="shared" si="10"/>
        <v>0</v>
      </c>
      <c r="O38" s="199">
        <f t="shared" si="10"/>
        <v>0</v>
      </c>
      <c r="P38" s="199">
        <f t="shared" si="10"/>
        <v>0</v>
      </c>
      <c r="Q38" s="199">
        <f t="shared" si="10"/>
        <v>0</v>
      </c>
      <c r="R38" s="199">
        <f t="shared" si="10"/>
        <v>0</v>
      </c>
      <c r="S38" s="199">
        <f t="shared" si="10"/>
        <v>0</v>
      </c>
      <c r="T38" s="199">
        <f t="shared" si="10"/>
        <v>0</v>
      </c>
      <c r="U38" s="199">
        <f t="shared" si="10"/>
        <v>0</v>
      </c>
      <c r="V38" s="199">
        <f t="shared" si="10"/>
        <v>0</v>
      </c>
      <c r="W38" s="199">
        <f t="shared" si="10"/>
        <v>0</v>
      </c>
      <c r="X38" s="199">
        <f t="shared" si="10"/>
        <v>0</v>
      </c>
      <c r="Y38" s="199">
        <f t="shared" si="10"/>
        <v>0</v>
      </c>
      <c r="Z38" s="199">
        <f t="shared" si="10"/>
        <v>0</v>
      </c>
      <c r="AA38" s="199">
        <f t="shared" si="10"/>
        <v>0</v>
      </c>
      <c r="AB38" s="199">
        <f t="shared" si="10"/>
        <v>0</v>
      </c>
      <c r="AC38" s="199">
        <f t="shared" si="10"/>
        <v>0</v>
      </c>
      <c r="AD38" s="199">
        <f t="shared" si="10"/>
        <v>0</v>
      </c>
      <c r="AE38" s="199">
        <f t="shared" si="10"/>
        <v>0</v>
      </c>
      <c r="AF38" s="199">
        <f t="shared" si="10"/>
        <v>0</v>
      </c>
      <c r="AG38" s="199">
        <f t="shared" si="10"/>
        <v>0</v>
      </c>
      <c r="AH38" s="199">
        <f t="shared" si="10"/>
        <v>0</v>
      </c>
      <c r="AI38" s="199">
        <f t="shared" si="10"/>
        <v>0</v>
      </c>
      <c r="AJ38" s="199">
        <f t="shared" si="10"/>
        <v>0</v>
      </c>
      <c r="AK38" s="199">
        <f t="shared" si="10"/>
        <v>0</v>
      </c>
      <c r="AL38" s="199">
        <f t="shared" si="10"/>
        <v>0</v>
      </c>
      <c r="AM38" s="199">
        <f t="shared" si="10"/>
        <v>0</v>
      </c>
      <c r="AN38" s="199">
        <f t="shared" si="10"/>
        <v>0</v>
      </c>
      <c r="AO38" s="199">
        <f t="shared" si="10"/>
        <v>0</v>
      </c>
      <c r="AP38" s="199">
        <f t="shared" si="10"/>
        <v>0</v>
      </c>
      <c r="AQ38" s="199">
        <f t="shared" si="10"/>
        <v>0</v>
      </c>
      <c r="AR38" s="199">
        <f t="shared" si="10"/>
        <v>0</v>
      </c>
      <c r="AS38" s="199">
        <f t="shared" si="10"/>
        <v>0</v>
      </c>
      <c r="AT38" s="199">
        <f t="shared" si="10"/>
        <v>0</v>
      </c>
      <c r="AU38" s="199">
        <f t="shared" si="10"/>
        <v>0</v>
      </c>
      <c r="AV38" s="199">
        <f t="shared" si="10"/>
        <v>0</v>
      </c>
      <c r="AW38" s="199">
        <f t="shared" si="10"/>
        <v>0</v>
      </c>
      <c r="AX38" s="199">
        <f t="shared" si="10"/>
        <v>0</v>
      </c>
      <c r="AY38" s="199">
        <f t="shared" si="10"/>
        <v>0</v>
      </c>
      <c r="AZ38" s="199">
        <f t="shared" si="10"/>
        <v>0</v>
      </c>
      <c r="BA38" s="199">
        <f t="shared" si="10"/>
        <v>0</v>
      </c>
      <c r="BB38" s="199">
        <f t="shared" si="10"/>
        <v>0</v>
      </c>
      <c r="BC38" s="199">
        <f t="shared" si="10"/>
        <v>0</v>
      </c>
      <c r="BD38" s="199">
        <f t="shared" si="10"/>
        <v>0</v>
      </c>
      <c r="BE38" s="199">
        <f t="shared" si="10"/>
        <v>0</v>
      </c>
    </row>
    <row r="39" spans="2:57" ht="18" x14ac:dyDescent="0.2">
      <c r="B39" s="181">
        <f>B38+1</f>
        <v>16</v>
      </c>
      <c r="C39" s="186" t="s">
        <v>384</v>
      </c>
      <c r="D39" s="186"/>
      <c r="E39" s="191" t="s">
        <v>368</v>
      </c>
      <c r="F39" s="192" t="s">
        <v>395</v>
      </c>
      <c r="G39" s="202">
        <f>SUM(H39:BE39)</f>
        <v>0</v>
      </c>
      <c r="H39" s="199">
        <f>H29*H37</f>
        <v>0</v>
      </c>
      <c r="I39" s="199">
        <f t="shared" ref="I39:BE39" si="11">ROUND(I29*I37,2)</f>
        <v>0</v>
      </c>
      <c r="J39" s="199">
        <f t="shared" si="11"/>
        <v>0</v>
      </c>
      <c r="K39" s="199">
        <f t="shared" si="11"/>
        <v>0</v>
      </c>
      <c r="L39" s="199">
        <f t="shared" si="11"/>
        <v>0</v>
      </c>
      <c r="M39" s="199">
        <f t="shared" si="11"/>
        <v>0</v>
      </c>
      <c r="N39" s="199">
        <f t="shared" si="11"/>
        <v>0</v>
      </c>
      <c r="O39" s="199">
        <f t="shared" si="11"/>
        <v>0</v>
      </c>
      <c r="P39" s="199">
        <f t="shared" si="11"/>
        <v>0</v>
      </c>
      <c r="Q39" s="199">
        <f t="shared" si="11"/>
        <v>0</v>
      </c>
      <c r="R39" s="199">
        <f t="shared" si="11"/>
        <v>0</v>
      </c>
      <c r="S39" s="199">
        <f t="shared" si="11"/>
        <v>0</v>
      </c>
      <c r="T39" s="199">
        <f t="shared" si="11"/>
        <v>0</v>
      </c>
      <c r="U39" s="199">
        <f t="shared" si="11"/>
        <v>0</v>
      </c>
      <c r="V39" s="199">
        <f t="shared" si="11"/>
        <v>0</v>
      </c>
      <c r="W39" s="199">
        <f t="shared" si="11"/>
        <v>0</v>
      </c>
      <c r="X39" s="199">
        <f t="shared" si="11"/>
        <v>0</v>
      </c>
      <c r="Y39" s="199">
        <f t="shared" si="11"/>
        <v>0</v>
      </c>
      <c r="Z39" s="199">
        <f t="shared" si="11"/>
        <v>0</v>
      </c>
      <c r="AA39" s="199">
        <f t="shared" si="11"/>
        <v>0</v>
      </c>
      <c r="AB39" s="199">
        <f t="shared" si="11"/>
        <v>0</v>
      </c>
      <c r="AC39" s="199">
        <f t="shared" si="11"/>
        <v>0</v>
      </c>
      <c r="AD39" s="199">
        <f t="shared" si="11"/>
        <v>0</v>
      </c>
      <c r="AE39" s="199">
        <f t="shared" si="11"/>
        <v>0</v>
      </c>
      <c r="AF39" s="199">
        <f t="shared" si="11"/>
        <v>0</v>
      </c>
      <c r="AG39" s="199">
        <f t="shared" si="11"/>
        <v>0</v>
      </c>
      <c r="AH39" s="199">
        <f t="shared" si="11"/>
        <v>0</v>
      </c>
      <c r="AI39" s="199">
        <f t="shared" si="11"/>
        <v>0</v>
      </c>
      <c r="AJ39" s="199">
        <f t="shared" si="11"/>
        <v>0</v>
      </c>
      <c r="AK39" s="199">
        <f t="shared" si="11"/>
        <v>0</v>
      </c>
      <c r="AL39" s="199">
        <f t="shared" si="11"/>
        <v>0</v>
      </c>
      <c r="AM39" s="199">
        <f t="shared" si="11"/>
        <v>0</v>
      </c>
      <c r="AN39" s="199">
        <f t="shared" si="11"/>
        <v>0</v>
      </c>
      <c r="AO39" s="199">
        <f t="shared" si="11"/>
        <v>0</v>
      </c>
      <c r="AP39" s="199">
        <f t="shared" si="11"/>
        <v>0</v>
      </c>
      <c r="AQ39" s="199">
        <f t="shared" si="11"/>
        <v>0</v>
      </c>
      <c r="AR39" s="199">
        <f t="shared" si="11"/>
        <v>0</v>
      </c>
      <c r="AS39" s="199">
        <f t="shared" si="11"/>
        <v>0</v>
      </c>
      <c r="AT39" s="199">
        <f t="shared" si="11"/>
        <v>0</v>
      </c>
      <c r="AU39" s="199">
        <f t="shared" si="11"/>
        <v>0</v>
      </c>
      <c r="AV39" s="199">
        <f t="shared" si="11"/>
        <v>0</v>
      </c>
      <c r="AW39" s="199">
        <f t="shared" si="11"/>
        <v>0</v>
      </c>
      <c r="AX39" s="199">
        <f t="shared" si="11"/>
        <v>0</v>
      </c>
      <c r="AY39" s="199">
        <f t="shared" si="11"/>
        <v>0</v>
      </c>
      <c r="AZ39" s="199">
        <f t="shared" si="11"/>
        <v>0</v>
      </c>
      <c r="BA39" s="199">
        <f t="shared" si="11"/>
        <v>0</v>
      </c>
      <c r="BB39" s="199">
        <f t="shared" si="11"/>
        <v>0</v>
      </c>
      <c r="BC39" s="199">
        <f t="shared" si="11"/>
        <v>0</v>
      </c>
      <c r="BD39" s="199">
        <f t="shared" si="11"/>
        <v>0</v>
      </c>
      <c r="BE39" s="199">
        <f t="shared" si="11"/>
        <v>0</v>
      </c>
    </row>
    <row r="41" spans="2:57" x14ac:dyDescent="0.2">
      <c r="B41" s="1086" t="s">
        <v>864</v>
      </c>
      <c r="C41" s="1086"/>
      <c r="D41" s="1086"/>
      <c r="E41" s="1086"/>
      <c r="F41" s="1086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180"/>
      <c r="AZ41" s="180"/>
      <c r="BA41" s="180"/>
      <c r="BB41" s="180"/>
      <c r="BC41" s="180"/>
      <c r="BD41" s="180"/>
      <c r="BE41" s="180"/>
    </row>
    <row r="42" spans="2:57" s="383" customFormat="1" x14ac:dyDescent="0.2">
      <c r="B42" s="181"/>
      <c r="C42" s="206"/>
      <c r="D42" s="206"/>
      <c r="E42" s="206"/>
      <c r="F42" s="204"/>
      <c r="G42" s="184" t="s">
        <v>31</v>
      </c>
      <c r="H42" s="185" t="s">
        <v>308</v>
      </c>
      <c r="I42" s="185" t="s">
        <v>309</v>
      </c>
      <c r="J42" s="185" t="s">
        <v>310</v>
      </c>
      <c r="K42" s="185" t="s">
        <v>311</v>
      </c>
      <c r="L42" s="185" t="s">
        <v>312</v>
      </c>
      <c r="M42" s="185" t="s">
        <v>313</v>
      </c>
      <c r="N42" s="185" t="s">
        <v>314</v>
      </c>
      <c r="O42" s="185" t="s">
        <v>315</v>
      </c>
      <c r="P42" s="185" t="s">
        <v>316</v>
      </c>
      <c r="Q42" s="185" t="s">
        <v>317</v>
      </c>
      <c r="R42" s="185" t="s">
        <v>318</v>
      </c>
      <c r="S42" s="185" t="s">
        <v>319</v>
      </c>
      <c r="T42" s="185" t="s">
        <v>320</v>
      </c>
      <c r="U42" s="185" t="s">
        <v>321</v>
      </c>
      <c r="V42" s="185" t="s">
        <v>322</v>
      </c>
      <c r="W42" s="185" t="s">
        <v>323</v>
      </c>
      <c r="X42" s="185" t="s">
        <v>324</v>
      </c>
      <c r="Y42" s="185" t="s">
        <v>325</v>
      </c>
      <c r="Z42" s="185" t="s">
        <v>326</v>
      </c>
      <c r="AA42" s="185" t="s">
        <v>327</v>
      </c>
      <c r="AB42" s="185" t="s">
        <v>328</v>
      </c>
      <c r="AC42" s="185" t="s">
        <v>329</v>
      </c>
      <c r="AD42" s="185" t="s">
        <v>330</v>
      </c>
      <c r="AE42" s="185" t="s">
        <v>331</v>
      </c>
      <c r="AF42" s="185" t="s">
        <v>332</v>
      </c>
      <c r="AG42" s="185" t="s">
        <v>333</v>
      </c>
      <c r="AH42" s="185" t="s">
        <v>334</v>
      </c>
      <c r="AI42" s="185" t="s">
        <v>335</v>
      </c>
      <c r="AJ42" s="185" t="s">
        <v>336</v>
      </c>
      <c r="AK42" s="185" t="s">
        <v>337</v>
      </c>
      <c r="AL42" s="185" t="s">
        <v>338</v>
      </c>
      <c r="AM42" s="185" t="s">
        <v>339</v>
      </c>
      <c r="AN42" s="185" t="s">
        <v>340</v>
      </c>
      <c r="AO42" s="185" t="s">
        <v>341</v>
      </c>
      <c r="AP42" s="185" t="s">
        <v>342</v>
      </c>
      <c r="AQ42" s="185" t="s">
        <v>343</v>
      </c>
      <c r="AR42" s="185" t="s">
        <v>344</v>
      </c>
      <c r="AS42" s="185" t="s">
        <v>345</v>
      </c>
      <c r="AT42" s="185" t="s">
        <v>346</v>
      </c>
      <c r="AU42" s="185" t="s">
        <v>347</v>
      </c>
      <c r="AV42" s="185" t="s">
        <v>348</v>
      </c>
      <c r="AW42" s="185" t="s">
        <v>349</v>
      </c>
      <c r="AX42" s="185" t="s">
        <v>350</v>
      </c>
      <c r="AY42" s="185" t="s">
        <v>351</v>
      </c>
      <c r="AZ42" s="185" t="s">
        <v>352</v>
      </c>
      <c r="BA42" s="185" t="s">
        <v>353</v>
      </c>
      <c r="BB42" s="185" t="s">
        <v>354</v>
      </c>
      <c r="BC42" s="185" t="s">
        <v>355</v>
      </c>
      <c r="BD42" s="185" t="s">
        <v>356</v>
      </c>
      <c r="BE42" s="185" t="s">
        <v>357</v>
      </c>
    </row>
    <row r="43" spans="2:57" ht="18" x14ac:dyDescent="0.2">
      <c r="B43" s="181">
        <f>B39+1</f>
        <v>17</v>
      </c>
      <c r="C43" s="207" t="s">
        <v>217</v>
      </c>
      <c r="D43" s="207"/>
      <c r="E43" s="208" t="s">
        <v>368</v>
      </c>
      <c r="F43" s="192" t="s">
        <v>396</v>
      </c>
      <c r="G43" s="202">
        <f>SUM(H43:BE43)</f>
        <v>0</v>
      </c>
      <c r="H43" s="199">
        <f>H20-H39</f>
        <v>0</v>
      </c>
      <c r="I43" s="199">
        <f t="shared" ref="I43:BE43" si="12">I20-I39</f>
        <v>0</v>
      </c>
      <c r="J43" s="199">
        <f t="shared" si="12"/>
        <v>0</v>
      </c>
      <c r="K43" s="199">
        <f t="shared" si="12"/>
        <v>0</v>
      </c>
      <c r="L43" s="199">
        <f t="shared" si="12"/>
        <v>0</v>
      </c>
      <c r="M43" s="199">
        <f t="shared" si="12"/>
        <v>0</v>
      </c>
      <c r="N43" s="199">
        <f t="shared" si="12"/>
        <v>0</v>
      </c>
      <c r="O43" s="199">
        <f t="shared" si="12"/>
        <v>0</v>
      </c>
      <c r="P43" s="199">
        <f t="shared" si="12"/>
        <v>0</v>
      </c>
      <c r="Q43" s="199">
        <f t="shared" si="12"/>
        <v>0</v>
      </c>
      <c r="R43" s="199">
        <f t="shared" si="12"/>
        <v>0</v>
      </c>
      <c r="S43" s="199">
        <f t="shared" si="12"/>
        <v>0</v>
      </c>
      <c r="T43" s="199">
        <f t="shared" si="12"/>
        <v>0</v>
      </c>
      <c r="U43" s="199">
        <f t="shared" si="12"/>
        <v>0</v>
      </c>
      <c r="V43" s="199">
        <f t="shared" si="12"/>
        <v>0</v>
      </c>
      <c r="W43" s="199">
        <f t="shared" si="12"/>
        <v>0</v>
      </c>
      <c r="X43" s="199">
        <f t="shared" si="12"/>
        <v>0</v>
      </c>
      <c r="Y43" s="199">
        <f t="shared" si="12"/>
        <v>0</v>
      </c>
      <c r="Z43" s="199">
        <f t="shared" si="12"/>
        <v>0</v>
      </c>
      <c r="AA43" s="199">
        <f t="shared" si="12"/>
        <v>0</v>
      </c>
      <c r="AB43" s="199">
        <f t="shared" si="12"/>
        <v>0</v>
      </c>
      <c r="AC43" s="199">
        <f t="shared" si="12"/>
        <v>0</v>
      </c>
      <c r="AD43" s="199">
        <f t="shared" si="12"/>
        <v>0</v>
      </c>
      <c r="AE43" s="199">
        <f t="shared" si="12"/>
        <v>0</v>
      </c>
      <c r="AF43" s="199">
        <f t="shared" si="12"/>
        <v>0</v>
      </c>
      <c r="AG43" s="199">
        <f t="shared" si="12"/>
        <v>0</v>
      </c>
      <c r="AH43" s="199">
        <f t="shared" si="12"/>
        <v>0</v>
      </c>
      <c r="AI43" s="199">
        <f t="shared" si="12"/>
        <v>0</v>
      </c>
      <c r="AJ43" s="199">
        <f t="shared" si="12"/>
        <v>0</v>
      </c>
      <c r="AK43" s="199">
        <f t="shared" si="12"/>
        <v>0</v>
      </c>
      <c r="AL43" s="199">
        <f t="shared" si="12"/>
        <v>0</v>
      </c>
      <c r="AM43" s="199">
        <f t="shared" si="12"/>
        <v>0</v>
      </c>
      <c r="AN43" s="199">
        <f t="shared" si="12"/>
        <v>0</v>
      </c>
      <c r="AO43" s="199">
        <f t="shared" si="12"/>
        <v>0</v>
      </c>
      <c r="AP43" s="199">
        <f t="shared" si="12"/>
        <v>0</v>
      </c>
      <c r="AQ43" s="199">
        <f t="shared" si="12"/>
        <v>0</v>
      </c>
      <c r="AR43" s="199">
        <f t="shared" si="12"/>
        <v>0</v>
      </c>
      <c r="AS43" s="199">
        <f t="shared" si="12"/>
        <v>0</v>
      </c>
      <c r="AT43" s="199">
        <f t="shared" si="12"/>
        <v>0</v>
      </c>
      <c r="AU43" s="199">
        <f t="shared" si="12"/>
        <v>0</v>
      </c>
      <c r="AV43" s="199">
        <f t="shared" si="12"/>
        <v>0</v>
      </c>
      <c r="AW43" s="199">
        <f t="shared" si="12"/>
        <v>0</v>
      </c>
      <c r="AX43" s="199">
        <f t="shared" si="12"/>
        <v>0</v>
      </c>
      <c r="AY43" s="199">
        <f t="shared" si="12"/>
        <v>0</v>
      </c>
      <c r="AZ43" s="199">
        <f t="shared" si="12"/>
        <v>0</v>
      </c>
      <c r="BA43" s="199">
        <f t="shared" si="12"/>
        <v>0</v>
      </c>
      <c r="BB43" s="199">
        <f t="shared" si="12"/>
        <v>0</v>
      </c>
      <c r="BC43" s="199">
        <f t="shared" si="12"/>
        <v>0</v>
      </c>
      <c r="BD43" s="199">
        <f t="shared" si="12"/>
        <v>0</v>
      </c>
      <c r="BE43" s="199">
        <f t="shared" si="12"/>
        <v>0</v>
      </c>
    </row>
    <row r="44" spans="2:57" ht="18" x14ac:dyDescent="0.2">
      <c r="B44" s="181">
        <f>B43+1</f>
        <v>18</v>
      </c>
      <c r="C44" s="209" t="s">
        <v>397</v>
      </c>
      <c r="D44" s="210">
        <f>CED</f>
        <v>2009.9689591799993</v>
      </c>
      <c r="E44" s="198" t="s">
        <v>3</v>
      </c>
      <c r="F44" s="192" t="s">
        <v>398</v>
      </c>
      <c r="G44" s="211">
        <f>IF(G20=0,0,G43/G20)</f>
        <v>0</v>
      </c>
      <c r="H44" s="212">
        <f>IFERROR(H43/H20,0)</f>
        <v>0</v>
      </c>
      <c r="I44" s="212">
        <f t="shared" ref="I44:BE44" si="13">IFERROR(I43/I20,0)</f>
        <v>0</v>
      </c>
      <c r="J44" s="212">
        <f t="shared" si="13"/>
        <v>0</v>
      </c>
      <c r="K44" s="212">
        <f t="shared" si="13"/>
        <v>0</v>
      </c>
      <c r="L44" s="212">
        <f t="shared" si="13"/>
        <v>0</v>
      </c>
      <c r="M44" s="212">
        <f t="shared" si="13"/>
        <v>0</v>
      </c>
      <c r="N44" s="212">
        <f t="shared" si="13"/>
        <v>0</v>
      </c>
      <c r="O44" s="212">
        <f t="shared" si="13"/>
        <v>0</v>
      </c>
      <c r="P44" s="212">
        <f t="shared" si="13"/>
        <v>0</v>
      </c>
      <c r="Q44" s="212">
        <f t="shared" si="13"/>
        <v>0</v>
      </c>
      <c r="R44" s="212">
        <f t="shared" si="13"/>
        <v>0</v>
      </c>
      <c r="S44" s="212">
        <f t="shared" si="13"/>
        <v>0</v>
      </c>
      <c r="T44" s="212">
        <f t="shared" si="13"/>
        <v>0</v>
      </c>
      <c r="U44" s="212">
        <f t="shared" si="13"/>
        <v>0</v>
      </c>
      <c r="V44" s="212">
        <f t="shared" si="13"/>
        <v>0</v>
      </c>
      <c r="W44" s="212">
        <f t="shared" si="13"/>
        <v>0</v>
      </c>
      <c r="X44" s="212">
        <f t="shared" si="13"/>
        <v>0</v>
      </c>
      <c r="Y44" s="212">
        <f t="shared" si="13"/>
        <v>0</v>
      </c>
      <c r="Z44" s="212">
        <f t="shared" si="13"/>
        <v>0</v>
      </c>
      <c r="AA44" s="212">
        <f t="shared" si="13"/>
        <v>0</v>
      </c>
      <c r="AB44" s="212">
        <f t="shared" si="13"/>
        <v>0</v>
      </c>
      <c r="AC44" s="212">
        <f t="shared" si="13"/>
        <v>0</v>
      </c>
      <c r="AD44" s="212">
        <f t="shared" si="13"/>
        <v>0</v>
      </c>
      <c r="AE44" s="212">
        <f t="shared" si="13"/>
        <v>0</v>
      </c>
      <c r="AF44" s="212">
        <f t="shared" si="13"/>
        <v>0</v>
      </c>
      <c r="AG44" s="212">
        <f t="shared" si="13"/>
        <v>0</v>
      </c>
      <c r="AH44" s="212">
        <f t="shared" si="13"/>
        <v>0</v>
      </c>
      <c r="AI44" s="212">
        <f t="shared" si="13"/>
        <v>0</v>
      </c>
      <c r="AJ44" s="212">
        <f t="shared" si="13"/>
        <v>0</v>
      </c>
      <c r="AK44" s="212">
        <f t="shared" si="13"/>
        <v>0</v>
      </c>
      <c r="AL44" s="212">
        <f t="shared" si="13"/>
        <v>0</v>
      </c>
      <c r="AM44" s="212">
        <f t="shared" si="13"/>
        <v>0</v>
      </c>
      <c r="AN44" s="212">
        <f t="shared" si="13"/>
        <v>0</v>
      </c>
      <c r="AO44" s="212">
        <f t="shared" si="13"/>
        <v>0</v>
      </c>
      <c r="AP44" s="212">
        <f t="shared" si="13"/>
        <v>0</v>
      </c>
      <c r="AQ44" s="212">
        <f t="shared" si="13"/>
        <v>0</v>
      </c>
      <c r="AR44" s="212">
        <f t="shared" si="13"/>
        <v>0</v>
      </c>
      <c r="AS44" s="212">
        <f t="shared" si="13"/>
        <v>0</v>
      </c>
      <c r="AT44" s="212">
        <f t="shared" si="13"/>
        <v>0</v>
      </c>
      <c r="AU44" s="212">
        <f t="shared" si="13"/>
        <v>0</v>
      </c>
      <c r="AV44" s="212">
        <f t="shared" si="13"/>
        <v>0</v>
      </c>
      <c r="AW44" s="212">
        <f t="shared" si="13"/>
        <v>0</v>
      </c>
      <c r="AX44" s="212">
        <f t="shared" si="13"/>
        <v>0</v>
      </c>
      <c r="AY44" s="212">
        <f t="shared" si="13"/>
        <v>0</v>
      </c>
      <c r="AZ44" s="212">
        <f t="shared" si="13"/>
        <v>0</v>
      </c>
      <c r="BA44" s="212">
        <f t="shared" si="13"/>
        <v>0</v>
      </c>
      <c r="BB44" s="212">
        <f t="shared" si="13"/>
        <v>0</v>
      </c>
      <c r="BC44" s="212">
        <f t="shared" si="13"/>
        <v>0</v>
      </c>
      <c r="BD44" s="212">
        <f t="shared" si="13"/>
        <v>0</v>
      </c>
      <c r="BE44" s="212">
        <f t="shared" si="13"/>
        <v>0</v>
      </c>
    </row>
    <row r="45" spans="2:57" ht="18" x14ac:dyDescent="0.2">
      <c r="B45" s="181">
        <f>B44+1</f>
        <v>19</v>
      </c>
      <c r="C45" s="207" t="s">
        <v>216</v>
      </c>
      <c r="D45" s="207"/>
      <c r="E45" s="208" t="s">
        <v>382</v>
      </c>
      <c r="F45" s="192" t="s">
        <v>399</v>
      </c>
      <c r="G45" s="202">
        <f>SUM(H45:BE45)</f>
        <v>0</v>
      </c>
      <c r="H45" s="199">
        <f>H19-H38</f>
        <v>0</v>
      </c>
      <c r="I45" s="199">
        <f t="shared" ref="I45:BE45" si="14">I19-I38</f>
        <v>0</v>
      </c>
      <c r="J45" s="199">
        <f t="shared" si="14"/>
        <v>0</v>
      </c>
      <c r="K45" s="199">
        <f t="shared" si="14"/>
        <v>0</v>
      </c>
      <c r="L45" s="199">
        <f t="shared" si="14"/>
        <v>0</v>
      </c>
      <c r="M45" s="199">
        <f t="shared" si="14"/>
        <v>0</v>
      </c>
      <c r="N45" s="199">
        <f t="shared" si="14"/>
        <v>0</v>
      </c>
      <c r="O45" s="199">
        <f t="shared" si="14"/>
        <v>0</v>
      </c>
      <c r="P45" s="199">
        <f t="shared" si="14"/>
        <v>0</v>
      </c>
      <c r="Q45" s="199">
        <f t="shared" si="14"/>
        <v>0</v>
      </c>
      <c r="R45" s="199">
        <f t="shared" si="14"/>
        <v>0</v>
      </c>
      <c r="S45" s="199">
        <f t="shared" si="14"/>
        <v>0</v>
      </c>
      <c r="T45" s="199">
        <f t="shared" si="14"/>
        <v>0</v>
      </c>
      <c r="U45" s="199">
        <f t="shared" si="14"/>
        <v>0</v>
      </c>
      <c r="V45" s="199">
        <f t="shared" si="14"/>
        <v>0</v>
      </c>
      <c r="W45" s="199">
        <f t="shared" si="14"/>
        <v>0</v>
      </c>
      <c r="X45" s="199">
        <f t="shared" si="14"/>
        <v>0</v>
      </c>
      <c r="Y45" s="199">
        <f t="shared" si="14"/>
        <v>0</v>
      </c>
      <c r="Z45" s="199">
        <f t="shared" si="14"/>
        <v>0</v>
      </c>
      <c r="AA45" s="199">
        <f t="shared" si="14"/>
        <v>0</v>
      </c>
      <c r="AB45" s="199">
        <f t="shared" si="14"/>
        <v>0</v>
      </c>
      <c r="AC45" s="199">
        <f t="shared" si="14"/>
        <v>0</v>
      </c>
      <c r="AD45" s="199">
        <f t="shared" si="14"/>
        <v>0</v>
      </c>
      <c r="AE45" s="199">
        <f t="shared" si="14"/>
        <v>0</v>
      </c>
      <c r="AF45" s="199">
        <f t="shared" si="14"/>
        <v>0</v>
      </c>
      <c r="AG45" s="199">
        <f t="shared" si="14"/>
        <v>0</v>
      </c>
      <c r="AH45" s="199">
        <f t="shared" si="14"/>
        <v>0</v>
      </c>
      <c r="AI45" s="199">
        <f t="shared" si="14"/>
        <v>0</v>
      </c>
      <c r="AJ45" s="199">
        <f t="shared" si="14"/>
        <v>0</v>
      </c>
      <c r="AK45" s="199">
        <f t="shared" si="14"/>
        <v>0</v>
      </c>
      <c r="AL45" s="199">
        <f t="shared" si="14"/>
        <v>0</v>
      </c>
      <c r="AM45" s="199">
        <f t="shared" si="14"/>
        <v>0</v>
      </c>
      <c r="AN45" s="199">
        <f t="shared" si="14"/>
        <v>0</v>
      </c>
      <c r="AO45" s="199">
        <f t="shared" si="14"/>
        <v>0</v>
      </c>
      <c r="AP45" s="199">
        <f t="shared" si="14"/>
        <v>0</v>
      </c>
      <c r="AQ45" s="199">
        <f t="shared" si="14"/>
        <v>0</v>
      </c>
      <c r="AR45" s="199">
        <f t="shared" si="14"/>
        <v>0</v>
      </c>
      <c r="AS45" s="199">
        <f t="shared" si="14"/>
        <v>0</v>
      </c>
      <c r="AT45" s="199">
        <f t="shared" si="14"/>
        <v>0</v>
      </c>
      <c r="AU45" s="199">
        <f t="shared" si="14"/>
        <v>0</v>
      </c>
      <c r="AV45" s="199">
        <f t="shared" si="14"/>
        <v>0</v>
      </c>
      <c r="AW45" s="199">
        <f t="shared" si="14"/>
        <v>0</v>
      </c>
      <c r="AX45" s="199">
        <f t="shared" si="14"/>
        <v>0</v>
      </c>
      <c r="AY45" s="199">
        <f t="shared" si="14"/>
        <v>0</v>
      </c>
      <c r="AZ45" s="199">
        <f t="shared" si="14"/>
        <v>0</v>
      </c>
      <c r="BA45" s="199">
        <f t="shared" si="14"/>
        <v>0</v>
      </c>
      <c r="BB45" s="199">
        <f t="shared" si="14"/>
        <v>0</v>
      </c>
      <c r="BC45" s="199">
        <f t="shared" si="14"/>
        <v>0</v>
      </c>
      <c r="BD45" s="199">
        <f t="shared" si="14"/>
        <v>0</v>
      </c>
      <c r="BE45" s="199">
        <f t="shared" si="14"/>
        <v>0</v>
      </c>
    </row>
    <row r="46" spans="2:57" ht="18" x14ac:dyDescent="0.2">
      <c r="B46" s="181">
        <f>B45+1</f>
        <v>20</v>
      </c>
      <c r="C46" s="209" t="s">
        <v>400</v>
      </c>
      <c r="D46" s="210">
        <f>CEE</f>
        <v>888.81169204342314</v>
      </c>
      <c r="E46" s="198" t="s">
        <v>3</v>
      </c>
      <c r="F46" s="192" t="s">
        <v>401</v>
      </c>
      <c r="G46" s="211">
        <f>IF(G19=0,0,G45/G19)</f>
        <v>0</v>
      </c>
      <c r="H46" s="212">
        <f>IFERROR(H45/H19,0)</f>
        <v>0</v>
      </c>
      <c r="I46" s="212">
        <f t="shared" ref="I46:BE46" si="15">IFERROR(I45/I19,0)</f>
        <v>0</v>
      </c>
      <c r="J46" s="212">
        <f t="shared" si="15"/>
        <v>0</v>
      </c>
      <c r="K46" s="212">
        <f t="shared" si="15"/>
        <v>0</v>
      </c>
      <c r="L46" s="212">
        <f t="shared" si="15"/>
        <v>0</v>
      </c>
      <c r="M46" s="212">
        <f t="shared" si="15"/>
        <v>0</v>
      </c>
      <c r="N46" s="212">
        <f t="shared" si="15"/>
        <v>0</v>
      </c>
      <c r="O46" s="212">
        <f t="shared" si="15"/>
        <v>0</v>
      </c>
      <c r="P46" s="212">
        <f t="shared" si="15"/>
        <v>0</v>
      </c>
      <c r="Q46" s="212">
        <f t="shared" si="15"/>
        <v>0</v>
      </c>
      <c r="R46" s="212">
        <f t="shared" si="15"/>
        <v>0</v>
      </c>
      <c r="S46" s="212">
        <f t="shared" si="15"/>
        <v>0</v>
      </c>
      <c r="T46" s="212">
        <f t="shared" si="15"/>
        <v>0</v>
      </c>
      <c r="U46" s="212">
        <f t="shared" si="15"/>
        <v>0</v>
      </c>
      <c r="V46" s="212">
        <f t="shared" si="15"/>
        <v>0</v>
      </c>
      <c r="W46" s="212">
        <f t="shared" si="15"/>
        <v>0</v>
      </c>
      <c r="X46" s="212">
        <f t="shared" si="15"/>
        <v>0</v>
      </c>
      <c r="Y46" s="212">
        <f t="shared" si="15"/>
        <v>0</v>
      </c>
      <c r="Z46" s="212">
        <f t="shared" si="15"/>
        <v>0</v>
      </c>
      <c r="AA46" s="212">
        <f t="shared" si="15"/>
        <v>0</v>
      </c>
      <c r="AB46" s="212">
        <f t="shared" si="15"/>
        <v>0</v>
      </c>
      <c r="AC46" s="212">
        <f t="shared" si="15"/>
        <v>0</v>
      </c>
      <c r="AD46" s="212">
        <f t="shared" si="15"/>
        <v>0</v>
      </c>
      <c r="AE46" s="212">
        <f t="shared" si="15"/>
        <v>0</v>
      </c>
      <c r="AF46" s="212">
        <f t="shared" si="15"/>
        <v>0</v>
      </c>
      <c r="AG46" s="212">
        <f t="shared" si="15"/>
        <v>0</v>
      </c>
      <c r="AH46" s="212">
        <f t="shared" si="15"/>
        <v>0</v>
      </c>
      <c r="AI46" s="212">
        <f t="shared" si="15"/>
        <v>0</v>
      </c>
      <c r="AJ46" s="212">
        <f t="shared" si="15"/>
        <v>0</v>
      </c>
      <c r="AK46" s="212">
        <f t="shared" si="15"/>
        <v>0</v>
      </c>
      <c r="AL46" s="212">
        <f t="shared" si="15"/>
        <v>0</v>
      </c>
      <c r="AM46" s="212">
        <f t="shared" si="15"/>
        <v>0</v>
      </c>
      <c r="AN46" s="212">
        <f t="shared" si="15"/>
        <v>0</v>
      </c>
      <c r="AO46" s="212">
        <f t="shared" si="15"/>
        <v>0</v>
      </c>
      <c r="AP46" s="212">
        <f t="shared" si="15"/>
        <v>0</v>
      </c>
      <c r="AQ46" s="212">
        <f t="shared" si="15"/>
        <v>0</v>
      </c>
      <c r="AR46" s="212">
        <f t="shared" si="15"/>
        <v>0</v>
      </c>
      <c r="AS46" s="212">
        <f t="shared" si="15"/>
        <v>0</v>
      </c>
      <c r="AT46" s="212">
        <f t="shared" si="15"/>
        <v>0</v>
      </c>
      <c r="AU46" s="212">
        <f t="shared" si="15"/>
        <v>0</v>
      </c>
      <c r="AV46" s="212">
        <f t="shared" si="15"/>
        <v>0</v>
      </c>
      <c r="AW46" s="212">
        <f t="shared" si="15"/>
        <v>0</v>
      </c>
      <c r="AX46" s="212">
        <f t="shared" si="15"/>
        <v>0</v>
      </c>
      <c r="AY46" s="212">
        <f t="shared" si="15"/>
        <v>0</v>
      </c>
      <c r="AZ46" s="212">
        <f t="shared" si="15"/>
        <v>0</v>
      </c>
      <c r="BA46" s="212">
        <f t="shared" si="15"/>
        <v>0</v>
      </c>
      <c r="BB46" s="212">
        <f t="shared" si="15"/>
        <v>0</v>
      </c>
      <c r="BC46" s="212">
        <f t="shared" si="15"/>
        <v>0</v>
      </c>
      <c r="BD46" s="212">
        <f t="shared" si="15"/>
        <v>0</v>
      </c>
      <c r="BE46" s="212">
        <f t="shared" si="15"/>
        <v>0</v>
      </c>
    </row>
    <row r="47" spans="2:57" ht="18" x14ac:dyDescent="0.2">
      <c r="B47" s="213"/>
      <c r="C47" s="214" t="s">
        <v>704</v>
      </c>
      <c r="D47" s="214"/>
      <c r="E47" s="215" t="s">
        <v>2</v>
      </c>
      <c r="F47" s="216" t="s">
        <v>402</v>
      </c>
      <c r="G47" s="217">
        <f>SUM(H47:BE47)</f>
        <v>0</v>
      </c>
      <c r="H47" s="218">
        <f>H43*$D$44+H45*$D$46</f>
        <v>0</v>
      </c>
      <c r="I47" s="218">
        <f t="shared" ref="I47:BE47" si="16">I43*$D$44+I45*$D$46</f>
        <v>0</v>
      </c>
      <c r="J47" s="218">
        <f t="shared" si="16"/>
        <v>0</v>
      </c>
      <c r="K47" s="218">
        <f t="shared" si="16"/>
        <v>0</v>
      </c>
      <c r="L47" s="218">
        <f t="shared" si="16"/>
        <v>0</v>
      </c>
      <c r="M47" s="218">
        <f t="shared" si="16"/>
        <v>0</v>
      </c>
      <c r="N47" s="218">
        <f t="shared" si="16"/>
        <v>0</v>
      </c>
      <c r="O47" s="218">
        <f t="shared" si="16"/>
        <v>0</v>
      </c>
      <c r="P47" s="218">
        <f t="shared" si="16"/>
        <v>0</v>
      </c>
      <c r="Q47" s="218">
        <f t="shared" si="16"/>
        <v>0</v>
      </c>
      <c r="R47" s="218">
        <f t="shared" si="16"/>
        <v>0</v>
      </c>
      <c r="S47" s="218">
        <f t="shared" si="16"/>
        <v>0</v>
      </c>
      <c r="T47" s="218">
        <f t="shared" si="16"/>
        <v>0</v>
      </c>
      <c r="U47" s="218">
        <f t="shared" si="16"/>
        <v>0</v>
      </c>
      <c r="V47" s="218">
        <f t="shared" si="16"/>
        <v>0</v>
      </c>
      <c r="W47" s="218">
        <f t="shared" si="16"/>
        <v>0</v>
      </c>
      <c r="X47" s="218">
        <f t="shared" si="16"/>
        <v>0</v>
      </c>
      <c r="Y47" s="218">
        <f t="shared" si="16"/>
        <v>0</v>
      </c>
      <c r="Z47" s="218">
        <f t="shared" si="16"/>
        <v>0</v>
      </c>
      <c r="AA47" s="218">
        <f t="shared" si="16"/>
        <v>0</v>
      </c>
      <c r="AB47" s="218">
        <f t="shared" si="16"/>
        <v>0</v>
      </c>
      <c r="AC47" s="218">
        <f t="shared" si="16"/>
        <v>0</v>
      </c>
      <c r="AD47" s="218">
        <f t="shared" si="16"/>
        <v>0</v>
      </c>
      <c r="AE47" s="218">
        <f t="shared" si="16"/>
        <v>0</v>
      </c>
      <c r="AF47" s="218">
        <f t="shared" si="16"/>
        <v>0</v>
      </c>
      <c r="AG47" s="218">
        <f t="shared" si="16"/>
        <v>0</v>
      </c>
      <c r="AH47" s="218">
        <f t="shared" si="16"/>
        <v>0</v>
      </c>
      <c r="AI47" s="218">
        <f t="shared" si="16"/>
        <v>0</v>
      </c>
      <c r="AJ47" s="218">
        <f t="shared" si="16"/>
        <v>0</v>
      </c>
      <c r="AK47" s="218">
        <f t="shared" si="16"/>
        <v>0</v>
      </c>
      <c r="AL47" s="218">
        <f t="shared" si="16"/>
        <v>0</v>
      </c>
      <c r="AM47" s="218">
        <f t="shared" si="16"/>
        <v>0</v>
      </c>
      <c r="AN47" s="218">
        <f t="shared" si="16"/>
        <v>0</v>
      </c>
      <c r="AO47" s="218">
        <f t="shared" si="16"/>
        <v>0</v>
      </c>
      <c r="AP47" s="218">
        <f t="shared" si="16"/>
        <v>0</v>
      </c>
      <c r="AQ47" s="218">
        <f t="shared" si="16"/>
        <v>0</v>
      </c>
      <c r="AR47" s="218">
        <f t="shared" si="16"/>
        <v>0</v>
      </c>
      <c r="AS47" s="218">
        <f t="shared" si="16"/>
        <v>0</v>
      </c>
      <c r="AT47" s="218">
        <f t="shared" si="16"/>
        <v>0</v>
      </c>
      <c r="AU47" s="218">
        <f t="shared" si="16"/>
        <v>0</v>
      </c>
      <c r="AV47" s="218">
        <f t="shared" si="16"/>
        <v>0</v>
      </c>
      <c r="AW47" s="218">
        <f t="shared" si="16"/>
        <v>0</v>
      </c>
      <c r="AX47" s="218">
        <f t="shared" si="16"/>
        <v>0</v>
      </c>
      <c r="AY47" s="218">
        <f t="shared" si="16"/>
        <v>0</v>
      </c>
      <c r="AZ47" s="218">
        <f t="shared" si="16"/>
        <v>0</v>
      </c>
      <c r="BA47" s="218">
        <f t="shared" si="16"/>
        <v>0</v>
      </c>
      <c r="BB47" s="218">
        <f t="shared" si="16"/>
        <v>0</v>
      </c>
      <c r="BC47" s="218">
        <f t="shared" si="16"/>
        <v>0</v>
      </c>
      <c r="BD47" s="218">
        <f t="shared" si="16"/>
        <v>0</v>
      </c>
      <c r="BE47" s="218">
        <f t="shared" si="16"/>
        <v>0</v>
      </c>
    </row>
    <row r="49" spans="2:57" ht="18" x14ac:dyDescent="0.35">
      <c r="E49" s="174" t="s">
        <v>806</v>
      </c>
      <c r="F49" s="175"/>
      <c r="G49" s="176">
        <f>RCB!G5</f>
        <v>0</v>
      </c>
    </row>
    <row r="50" spans="2:57" ht="18" x14ac:dyDescent="0.35">
      <c r="E50" s="174" t="s">
        <v>807</v>
      </c>
      <c r="F50" s="175"/>
      <c r="G50" s="176">
        <f>RCB!J5</f>
        <v>0</v>
      </c>
    </row>
    <row r="52" spans="2:57" x14ac:dyDescent="0.2">
      <c r="H52" s="386"/>
      <c r="I52" s="386"/>
    </row>
    <row r="53" spans="2:57" x14ac:dyDescent="0.2">
      <c r="B53" s="1080" t="s">
        <v>782</v>
      </c>
      <c r="C53" s="1080"/>
      <c r="D53" s="1080"/>
      <c r="E53" s="1080"/>
      <c r="F53" s="1080"/>
      <c r="G53" s="219"/>
      <c r="H53" s="220"/>
      <c r="I53" s="220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</row>
    <row r="54" spans="2:57" x14ac:dyDescent="0.2">
      <c r="B54" s="221"/>
      <c r="C54" s="222"/>
      <c r="D54" s="223"/>
      <c r="E54" s="224"/>
      <c r="F54" s="225"/>
      <c r="G54" s="226" t="s">
        <v>31</v>
      </c>
      <c r="H54" s="227" t="s">
        <v>308</v>
      </c>
      <c r="I54" s="227" t="s">
        <v>309</v>
      </c>
      <c r="J54" s="227" t="s">
        <v>310</v>
      </c>
      <c r="K54" s="227" t="s">
        <v>311</v>
      </c>
      <c r="L54" s="227" t="s">
        <v>312</v>
      </c>
      <c r="M54" s="227" t="s">
        <v>313</v>
      </c>
      <c r="N54" s="227" t="s">
        <v>314</v>
      </c>
      <c r="O54" s="227" t="s">
        <v>315</v>
      </c>
      <c r="P54" s="227" t="s">
        <v>316</v>
      </c>
      <c r="Q54" s="227" t="s">
        <v>317</v>
      </c>
      <c r="R54" s="227" t="s">
        <v>318</v>
      </c>
      <c r="S54" s="227" t="s">
        <v>319</v>
      </c>
      <c r="T54" s="227" t="s">
        <v>320</v>
      </c>
      <c r="U54" s="227" t="s">
        <v>321</v>
      </c>
      <c r="V54" s="227" t="s">
        <v>322</v>
      </c>
      <c r="W54" s="227" t="s">
        <v>323</v>
      </c>
      <c r="X54" s="227" t="s">
        <v>324</v>
      </c>
      <c r="Y54" s="227" t="s">
        <v>325</v>
      </c>
      <c r="Z54" s="227" t="s">
        <v>326</v>
      </c>
      <c r="AA54" s="227" t="s">
        <v>327</v>
      </c>
      <c r="AB54" s="227" t="s">
        <v>328</v>
      </c>
      <c r="AC54" s="227" t="s">
        <v>329</v>
      </c>
      <c r="AD54" s="227" t="s">
        <v>330</v>
      </c>
      <c r="AE54" s="227" t="s">
        <v>331</v>
      </c>
      <c r="AF54" s="227" t="s">
        <v>332</v>
      </c>
      <c r="AG54" s="227" t="s">
        <v>333</v>
      </c>
      <c r="AH54" s="227" t="s">
        <v>334</v>
      </c>
      <c r="AI54" s="227" t="s">
        <v>335</v>
      </c>
      <c r="AJ54" s="227" t="s">
        <v>336</v>
      </c>
      <c r="AK54" s="227" t="s">
        <v>337</v>
      </c>
      <c r="AL54" s="227" t="s">
        <v>338</v>
      </c>
      <c r="AM54" s="227" t="s">
        <v>339</v>
      </c>
      <c r="AN54" s="227" t="s">
        <v>340</v>
      </c>
      <c r="AO54" s="227" t="s">
        <v>341</v>
      </c>
      <c r="AP54" s="227" t="s">
        <v>342</v>
      </c>
      <c r="AQ54" s="227" t="s">
        <v>343</v>
      </c>
      <c r="AR54" s="227" t="s">
        <v>344</v>
      </c>
      <c r="AS54" s="227" t="s">
        <v>345</v>
      </c>
      <c r="AT54" s="227" t="s">
        <v>346</v>
      </c>
      <c r="AU54" s="227" t="s">
        <v>347</v>
      </c>
      <c r="AV54" s="227" t="s">
        <v>348</v>
      </c>
      <c r="AW54" s="227" t="s">
        <v>349</v>
      </c>
      <c r="AX54" s="227" t="s">
        <v>350</v>
      </c>
      <c r="AY54" s="227" t="s">
        <v>351</v>
      </c>
      <c r="AZ54" s="227" t="s">
        <v>352</v>
      </c>
      <c r="BA54" s="227" t="s">
        <v>353</v>
      </c>
      <c r="BB54" s="227" t="s">
        <v>354</v>
      </c>
      <c r="BC54" s="227" t="s">
        <v>355</v>
      </c>
      <c r="BD54" s="227" t="s">
        <v>356</v>
      </c>
      <c r="BE54" s="227" t="s">
        <v>357</v>
      </c>
    </row>
    <row r="55" spans="2:57" x14ac:dyDescent="0.2">
      <c r="B55" s="221">
        <f>B46+1</f>
        <v>21</v>
      </c>
      <c r="C55" s="228" t="s">
        <v>370</v>
      </c>
      <c r="D55" s="228"/>
      <c r="E55" s="229" t="s">
        <v>371</v>
      </c>
      <c r="F55" s="230"/>
      <c r="G55" s="231"/>
      <c r="H55" s="232">
        <f>H30</f>
        <v>0</v>
      </c>
      <c r="I55" s="232">
        <f t="shared" ref="I55:BE55" si="17">I30</f>
        <v>0</v>
      </c>
      <c r="J55" s="232">
        <f t="shared" si="17"/>
        <v>0</v>
      </c>
      <c r="K55" s="232">
        <f t="shared" si="17"/>
        <v>0</v>
      </c>
      <c r="L55" s="232">
        <f t="shared" si="17"/>
        <v>0</v>
      </c>
      <c r="M55" s="232">
        <f t="shared" si="17"/>
        <v>0</v>
      </c>
      <c r="N55" s="232">
        <f t="shared" si="17"/>
        <v>0</v>
      </c>
      <c r="O55" s="232">
        <f t="shared" si="17"/>
        <v>0</v>
      </c>
      <c r="P55" s="232">
        <f t="shared" si="17"/>
        <v>0</v>
      </c>
      <c r="Q55" s="232">
        <f t="shared" si="17"/>
        <v>0</v>
      </c>
      <c r="R55" s="232">
        <f t="shared" si="17"/>
        <v>0</v>
      </c>
      <c r="S55" s="232">
        <f t="shared" si="17"/>
        <v>0</v>
      </c>
      <c r="T55" s="232">
        <f t="shared" si="17"/>
        <v>0</v>
      </c>
      <c r="U55" s="232">
        <f t="shared" si="17"/>
        <v>0</v>
      </c>
      <c r="V55" s="232">
        <f t="shared" si="17"/>
        <v>0</v>
      </c>
      <c r="W55" s="232">
        <f t="shared" si="17"/>
        <v>0</v>
      </c>
      <c r="X55" s="232">
        <f t="shared" si="17"/>
        <v>0</v>
      </c>
      <c r="Y55" s="232">
        <f t="shared" si="17"/>
        <v>0</v>
      </c>
      <c r="Z55" s="232">
        <f t="shared" si="17"/>
        <v>0</v>
      </c>
      <c r="AA55" s="232">
        <f t="shared" si="17"/>
        <v>0</v>
      </c>
      <c r="AB55" s="232">
        <f t="shared" si="17"/>
        <v>0</v>
      </c>
      <c r="AC55" s="232">
        <f t="shared" si="17"/>
        <v>0</v>
      </c>
      <c r="AD55" s="232">
        <f t="shared" si="17"/>
        <v>0</v>
      </c>
      <c r="AE55" s="232">
        <f t="shared" si="17"/>
        <v>0</v>
      </c>
      <c r="AF55" s="232">
        <f t="shared" si="17"/>
        <v>0</v>
      </c>
      <c r="AG55" s="232">
        <f t="shared" si="17"/>
        <v>0</v>
      </c>
      <c r="AH55" s="232">
        <f t="shared" si="17"/>
        <v>0</v>
      </c>
      <c r="AI55" s="232">
        <f t="shared" si="17"/>
        <v>0</v>
      </c>
      <c r="AJ55" s="232">
        <f t="shared" si="17"/>
        <v>0</v>
      </c>
      <c r="AK55" s="232">
        <f t="shared" si="17"/>
        <v>0</v>
      </c>
      <c r="AL55" s="232">
        <f t="shared" si="17"/>
        <v>0</v>
      </c>
      <c r="AM55" s="232">
        <f t="shared" si="17"/>
        <v>0</v>
      </c>
      <c r="AN55" s="232">
        <f t="shared" si="17"/>
        <v>0</v>
      </c>
      <c r="AO55" s="232">
        <f t="shared" si="17"/>
        <v>0</v>
      </c>
      <c r="AP55" s="232">
        <f t="shared" si="17"/>
        <v>0</v>
      </c>
      <c r="AQ55" s="232">
        <f t="shared" si="17"/>
        <v>0</v>
      </c>
      <c r="AR55" s="232">
        <f t="shared" si="17"/>
        <v>0</v>
      </c>
      <c r="AS55" s="232">
        <f t="shared" si="17"/>
        <v>0</v>
      </c>
      <c r="AT55" s="232">
        <f t="shared" si="17"/>
        <v>0</v>
      </c>
      <c r="AU55" s="232">
        <f t="shared" si="17"/>
        <v>0</v>
      </c>
      <c r="AV55" s="232">
        <f t="shared" si="17"/>
        <v>0</v>
      </c>
      <c r="AW55" s="232">
        <f t="shared" si="17"/>
        <v>0</v>
      </c>
      <c r="AX55" s="232">
        <f t="shared" si="17"/>
        <v>0</v>
      </c>
      <c r="AY55" s="232">
        <f t="shared" si="17"/>
        <v>0</v>
      </c>
      <c r="AZ55" s="232">
        <f t="shared" si="17"/>
        <v>0</v>
      </c>
      <c r="BA55" s="232">
        <f t="shared" si="17"/>
        <v>0</v>
      </c>
      <c r="BB55" s="232">
        <f t="shared" si="17"/>
        <v>0</v>
      </c>
      <c r="BC55" s="232">
        <f t="shared" si="17"/>
        <v>0</v>
      </c>
      <c r="BD55" s="232">
        <f t="shared" si="17"/>
        <v>0</v>
      </c>
      <c r="BE55" s="232">
        <f t="shared" si="17"/>
        <v>0</v>
      </c>
    </row>
    <row r="56" spans="2:57" x14ac:dyDescent="0.2">
      <c r="B56" s="221">
        <f>B55+1</f>
        <v>22</v>
      </c>
      <c r="C56" s="228" t="s">
        <v>407</v>
      </c>
      <c r="D56" s="228"/>
      <c r="E56" s="233">
        <v>22</v>
      </c>
      <c r="F56" s="234"/>
      <c r="G56" s="231"/>
      <c r="H56" s="283">
        <f>H34</f>
        <v>0</v>
      </c>
      <c r="I56" s="283">
        <f t="shared" ref="I56:BE56" si="18">I34</f>
        <v>0</v>
      </c>
      <c r="J56" s="283">
        <f t="shared" si="18"/>
        <v>0</v>
      </c>
      <c r="K56" s="283">
        <f t="shared" si="18"/>
        <v>0</v>
      </c>
      <c r="L56" s="283">
        <f t="shared" si="18"/>
        <v>0</v>
      </c>
      <c r="M56" s="283">
        <f t="shared" si="18"/>
        <v>0</v>
      </c>
      <c r="N56" s="283">
        <f t="shared" si="18"/>
        <v>0</v>
      </c>
      <c r="O56" s="283">
        <f t="shared" si="18"/>
        <v>0</v>
      </c>
      <c r="P56" s="283">
        <f t="shared" si="18"/>
        <v>0</v>
      </c>
      <c r="Q56" s="283">
        <f t="shared" si="18"/>
        <v>0</v>
      </c>
      <c r="R56" s="283">
        <f t="shared" si="18"/>
        <v>0</v>
      </c>
      <c r="S56" s="283">
        <f t="shared" si="18"/>
        <v>0</v>
      </c>
      <c r="T56" s="283">
        <f t="shared" si="18"/>
        <v>0</v>
      </c>
      <c r="U56" s="283">
        <f t="shared" si="18"/>
        <v>0</v>
      </c>
      <c r="V56" s="283">
        <f t="shared" si="18"/>
        <v>0</v>
      </c>
      <c r="W56" s="283">
        <f t="shared" si="18"/>
        <v>0</v>
      </c>
      <c r="X56" s="283">
        <f t="shared" si="18"/>
        <v>0</v>
      </c>
      <c r="Y56" s="283">
        <f t="shared" si="18"/>
        <v>0</v>
      </c>
      <c r="Z56" s="283">
        <f t="shared" si="18"/>
        <v>0</v>
      </c>
      <c r="AA56" s="283">
        <f t="shared" si="18"/>
        <v>0</v>
      </c>
      <c r="AB56" s="283">
        <f t="shared" si="18"/>
        <v>0</v>
      </c>
      <c r="AC56" s="283">
        <f t="shared" si="18"/>
        <v>0</v>
      </c>
      <c r="AD56" s="283">
        <f t="shared" si="18"/>
        <v>0</v>
      </c>
      <c r="AE56" s="283">
        <f t="shared" si="18"/>
        <v>0</v>
      </c>
      <c r="AF56" s="283">
        <f t="shared" si="18"/>
        <v>0</v>
      </c>
      <c r="AG56" s="283">
        <f t="shared" si="18"/>
        <v>0</v>
      </c>
      <c r="AH56" s="283">
        <f t="shared" si="18"/>
        <v>0</v>
      </c>
      <c r="AI56" s="283">
        <f t="shared" si="18"/>
        <v>0</v>
      </c>
      <c r="AJ56" s="283">
        <f t="shared" si="18"/>
        <v>0</v>
      </c>
      <c r="AK56" s="283">
        <f t="shared" si="18"/>
        <v>0</v>
      </c>
      <c r="AL56" s="283">
        <f t="shared" si="18"/>
        <v>0</v>
      </c>
      <c r="AM56" s="283">
        <f t="shared" si="18"/>
        <v>0</v>
      </c>
      <c r="AN56" s="283">
        <f t="shared" si="18"/>
        <v>0</v>
      </c>
      <c r="AO56" s="283">
        <f t="shared" si="18"/>
        <v>0</v>
      </c>
      <c r="AP56" s="283">
        <f t="shared" si="18"/>
        <v>0</v>
      </c>
      <c r="AQ56" s="283">
        <f t="shared" si="18"/>
        <v>0</v>
      </c>
      <c r="AR56" s="283">
        <f t="shared" si="18"/>
        <v>0</v>
      </c>
      <c r="AS56" s="283">
        <f t="shared" si="18"/>
        <v>0</v>
      </c>
      <c r="AT56" s="283">
        <f t="shared" si="18"/>
        <v>0</v>
      </c>
      <c r="AU56" s="283">
        <f t="shared" si="18"/>
        <v>0</v>
      </c>
      <c r="AV56" s="283">
        <f t="shared" si="18"/>
        <v>0</v>
      </c>
      <c r="AW56" s="283">
        <f t="shared" si="18"/>
        <v>0</v>
      </c>
      <c r="AX56" s="283">
        <f t="shared" si="18"/>
        <v>0</v>
      </c>
      <c r="AY56" s="283">
        <f t="shared" si="18"/>
        <v>0</v>
      </c>
      <c r="AZ56" s="283">
        <f t="shared" si="18"/>
        <v>0</v>
      </c>
      <c r="BA56" s="283">
        <f t="shared" si="18"/>
        <v>0</v>
      </c>
      <c r="BB56" s="283">
        <f t="shared" si="18"/>
        <v>0</v>
      </c>
      <c r="BC56" s="283">
        <f t="shared" si="18"/>
        <v>0</v>
      </c>
      <c r="BD56" s="283">
        <f t="shared" si="18"/>
        <v>0</v>
      </c>
      <c r="BE56" s="283">
        <f t="shared" si="18"/>
        <v>0</v>
      </c>
    </row>
    <row r="57" spans="2:57" x14ac:dyDescent="0.2">
      <c r="B57" s="221">
        <f t="shared" ref="B57:B64" si="19">B56+1</f>
        <v>23</v>
      </c>
      <c r="C57" s="228" t="s">
        <v>408</v>
      </c>
      <c r="D57" s="228"/>
      <c r="E57" s="233">
        <v>3</v>
      </c>
      <c r="F57" s="234"/>
      <c r="G57" s="231"/>
      <c r="H57" s="283">
        <f>H35</f>
        <v>0</v>
      </c>
      <c r="I57" s="283">
        <f t="shared" ref="I57:BE57" si="20">I35</f>
        <v>0</v>
      </c>
      <c r="J57" s="283">
        <f t="shared" si="20"/>
        <v>0</v>
      </c>
      <c r="K57" s="283">
        <f t="shared" si="20"/>
        <v>0</v>
      </c>
      <c r="L57" s="283">
        <f t="shared" si="20"/>
        <v>0</v>
      </c>
      <c r="M57" s="283">
        <f t="shared" si="20"/>
        <v>0</v>
      </c>
      <c r="N57" s="283">
        <f t="shared" si="20"/>
        <v>0</v>
      </c>
      <c r="O57" s="283">
        <f t="shared" si="20"/>
        <v>0</v>
      </c>
      <c r="P57" s="283">
        <f t="shared" si="20"/>
        <v>0</v>
      </c>
      <c r="Q57" s="283">
        <f t="shared" si="20"/>
        <v>0</v>
      </c>
      <c r="R57" s="283">
        <f t="shared" si="20"/>
        <v>0</v>
      </c>
      <c r="S57" s="283">
        <f t="shared" si="20"/>
        <v>0</v>
      </c>
      <c r="T57" s="283">
        <f t="shared" si="20"/>
        <v>0</v>
      </c>
      <c r="U57" s="283">
        <f t="shared" si="20"/>
        <v>0</v>
      </c>
      <c r="V57" s="283">
        <f t="shared" si="20"/>
        <v>0</v>
      </c>
      <c r="W57" s="283">
        <f t="shared" si="20"/>
        <v>0</v>
      </c>
      <c r="X57" s="283">
        <f t="shared" si="20"/>
        <v>0</v>
      </c>
      <c r="Y57" s="283">
        <f t="shared" si="20"/>
        <v>0</v>
      </c>
      <c r="Z57" s="283">
        <f t="shared" si="20"/>
        <v>0</v>
      </c>
      <c r="AA57" s="283">
        <f t="shared" si="20"/>
        <v>0</v>
      </c>
      <c r="AB57" s="283">
        <f t="shared" si="20"/>
        <v>0</v>
      </c>
      <c r="AC57" s="283">
        <f t="shared" si="20"/>
        <v>0</v>
      </c>
      <c r="AD57" s="283">
        <f t="shared" si="20"/>
        <v>0</v>
      </c>
      <c r="AE57" s="283">
        <f t="shared" si="20"/>
        <v>0</v>
      </c>
      <c r="AF57" s="283">
        <f t="shared" si="20"/>
        <v>0</v>
      </c>
      <c r="AG57" s="283">
        <f t="shared" si="20"/>
        <v>0</v>
      </c>
      <c r="AH57" s="283">
        <f t="shared" si="20"/>
        <v>0</v>
      </c>
      <c r="AI57" s="283">
        <f t="shared" si="20"/>
        <v>0</v>
      </c>
      <c r="AJ57" s="283">
        <f t="shared" si="20"/>
        <v>0</v>
      </c>
      <c r="AK57" s="283">
        <f t="shared" si="20"/>
        <v>0</v>
      </c>
      <c r="AL57" s="283">
        <f t="shared" si="20"/>
        <v>0</v>
      </c>
      <c r="AM57" s="283">
        <f t="shared" si="20"/>
        <v>0</v>
      </c>
      <c r="AN57" s="283">
        <f t="shared" si="20"/>
        <v>0</v>
      </c>
      <c r="AO57" s="283">
        <f t="shared" si="20"/>
        <v>0</v>
      </c>
      <c r="AP57" s="283">
        <f t="shared" si="20"/>
        <v>0</v>
      </c>
      <c r="AQ57" s="283">
        <f t="shared" si="20"/>
        <v>0</v>
      </c>
      <c r="AR57" s="283">
        <f t="shared" si="20"/>
        <v>0</v>
      </c>
      <c r="AS57" s="283">
        <f t="shared" si="20"/>
        <v>0</v>
      </c>
      <c r="AT57" s="283">
        <f t="shared" si="20"/>
        <v>0</v>
      </c>
      <c r="AU57" s="283">
        <f t="shared" si="20"/>
        <v>0</v>
      </c>
      <c r="AV57" s="283">
        <f t="shared" si="20"/>
        <v>0</v>
      </c>
      <c r="AW57" s="283">
        <f t="shared" si="20"/>
        <v>0</v>
      </c>
      <c r="AX57" s="283">
        <f t="shared" si="20"/>
        <v>0</v>
      </c>
      <c r="AY57" s="283">
        <f t="shared" si="20"/>
        <v>0</v>
      </c>
      <c r="AZ57" s="283">
        <f t="shared" si="20"/>
        <v>0</v>
      </c>
      <c r="BA57" s="283">
        <f t="shared" si="20"/>
        <v>0</v>
      </c>
      <c r="BB57" s="283">
        <f t="shared" si="20"/>
        <v>0</v>
      </c>
      <c r="BC57" s="283">
        <f t="shared" si="20"/>
        <v>0</v>
      </c>
      <c r="BD57" s="283">
        <f t="shared" si="20"/>
        <v>0</v>
      </c>
      <c r="BE57" s="283">
        <f t="shared" si="20"/>
        <v>0</v>
      </c>
    </row>
    <row r="58" spans="2:57" x14ac:dyDescent="0.2">
      <c r="B58" s="221">
        <f t="shared" si="19"/>
        <v>24</v>
      </c>
      <c r="C58" s="228" t="s">
        <v>409</v>
      </c>
      <c r="D58" s="228"/>
      <c r="E58" s="229" t="s">
        <v>3</v>
      </c>
      <c r="F58" s="230"/>
      <c r="G58" s="235"/>
      <c r="H58" s="236">
        <f>H56/30</f>
        <v>0</v>
      </c>
      <c r="I58" s="236">
        <f t="shared" ref="I58:BE58" si="21">I56/30</f>
        <v>0</v>
      </c>
      <c r="J58" s="236">
        <f t="shared" si="21"/>
        <v>0</v>
      </c>
      <c r="K58" s="236">
        <f t="shared" si="21"/>
        <v>0</v>
      </c>
      <c r="L58" s="236">
        <f t="shared" si="21"/>
        <v>0</v>
      </c>
      <c r="M58" s="236">
        <f t="shared" si="21"/>
        <v>0</v>
      </c>
      <c r="N58" s="236">
        <f t="shared" si="21"/>
        <v>0</v>
      </c>
      <c r="O58" s="236">
        <f t="shared" si="21"/>
        <v>0</v>
      </c>
      <c r="P58" s="236">
        <f t="shared" si="21"/>
        <v>0</v>
      </c>
      <c r="Q58" s="236">
        <f t="shared" si="21"/>
        <v>0</v>
      </c>
      <c r="R58" s="236">
        <f t="shared" si="21"/>
        <v>0</v>
      </c>
      <c r="S58" s="236">
        <f t="shared" si="21"/>
        <v>0</v>
      </c>
      <c r="T58" s="236">
        <f t="shared" si="21"/>
        <v>0</v>
      </c>
      <c r="U58" s="236">
        <f t="shared" si="21"/>
        <v>0</v>
      </c>
      <c r="V58" s="236">
        <f t="shared" si="21"/>
        <v>0</v>
      </c>
      <c r="W58" s="236">
        <f t="shared" si="21"/>
        <v>0</v>
      </c>
      <c r="X58" s="236">
        <f t="shared" si="21"/>
        <v>0</v>
      </c>
      <c r="Y58" s="236">
        <f t="shared" si="21"/>
        <v>0</v>
      </c>
      <c r="Z58" s="236">
        <f t="shared" si="21"/>
        <v>0</v>
      </c>
      <c r="AA58" s="236">
        <f t="shared" si="21"/>
        <v>0</v>
      </c>
      <c r="AB58" s="236">
        <f t="shared" si="21"/>
        <v>0</v>
      </c>
      <c r="AC58" s="236">
        <f t="shared" si="21"/>
        <v>0</v>
      </c>
      <c r="AD58" s="236">
        <f t="shared" si="21"/>
        <v>0</v>
      </c>
      <c r="AE58" s="236">
        <f t="shared" si="21"/>
        <v>0</v>
      </c>
      <c r="AF58" s="236">
        <f t="shared" si="21"/>
        <v>0</v>
      </c>
      <c r="AG58" s="236">
        <f t="shared" si="21"/>
        <v>0</v>
      </c>
      <c r="AH58" s="236">
        <f t="shared" si="21"/>
        <v>0</v>
      </c>
      <c r="AI58" s="236">
        <f t="shared" si="21"/>
        <v>0</v>
      </c>
      <c r="AJ58" s="236">
        <f t="shared" si="21"/>
        <v>0</v>
      </c>
      <c r="AK58" s="236">
        <f t="shared" si="21"/>
        <v>0</v>
      </c>
      <c r="AL58" s="236">
        <f t="shared" si="21"/>
        <v>0</v>
      </c>
      <c r="AM58" s="236">
        <f t="shared" si="21"/>
        <v>0</v>
      </c>
      <c r="AN58" s="236">
        <f t="shared" si="21"/>
        <v>0</v>
      </c>
      <c r="AO58" s="236">
        <f t="shared" si="21"/>
        <v>0</v>
      </c>
      <c r="AP58" s="236">
        <f t="shared" si="21"/>
        <v>0</v>
      </c>
      <c r="AQ58" s="236">
        <f t="shared" si="21"/>
        <v>0</v>
      </c>
      <c r="AR58" s="236">
        <f t="shared" si="21"/>
        <v>0</v>
      </c>
      <c r="AS58" s="236">
        <f t="shared" si="21"/>
        <v>0</v>
      </c>
      <c r="AT58" s="236">
        <f t="shared" si="21"/>
        <v>0</v>
      </c>
      <c r="AU58" s="236">
        <f t="shared" si="21"/>
        <v>0</v>
      </c>
      <c r="AV58" s="236">
        <f t="shared" si="21"/>
        <v>0</v>
      </c>
      <c r="AW58" s="236">
        <f t="shared" si="21"/>
        <v>0</v>
      </c>
      <c r="AX58" s="236">
        <f t="shared" si="21"/>
        <v>0</v>
      </c>
      <c r="AY58" s="236">
        <f t="shared" si="21"/>
        <v>0</v>
      </c>
      <c r="AZ58" s="236">
        <f t="shared" si="21"/>
        <v>0</v>
      </c>
      <c r="BA58" s="236">
        <f t="shared" si="21"/>
        <v>0</v>
      </c>
      <c r="BB58" s="236">
        <f t="shared" si="21"/>
        <v>0</v>
      </c>
      <c r="BC58" s="236">
        <f t="shared" si="21"/>
        <v>0</v>
      </c>
      <c r="BD58" s="236">
        <f t="shared" si="21"/>
        <v>0</v>
      </c>
      <c r="BE58" s="236">
        <f t="shared" si="21"/>
        <v>0</v>
      </c>
    </row>
    <row r="59" spans="2:57" x14ac:dyDescent="0.2">
      <c r="B59" s="221">
        <f t="shared" si="19"/>
        <v>25</v>
      </c>
      <c r="C59" s="228" t="s">
        <v>410</v>
      </c>
      <c r="D59" s="228"/>
      <c r="E59" s="229" t="s">
        <v>3</v>
      </c>
      <c r="F59" s="230"/>
      <c r="G59" s="235"/>
      <c r="H59" s="236">
        <f>IFERROR((H57/H55),0)</f>
        <v>0</v>
      </c>
      <c r="I59" s="236">
        <f t="shared" ref="I59:BE59" si="22">IFERROR((I57/I55),0)</f>
        <v>0</v>
      </c>
      <c r="J59" s="236">
        <f t="shared" si="22"/>
        <v>0</v>
      </c>
      <c r="K59" s="236">
        <f t="shared" si="22"/>
        <v>0</v>
      </c>
      <c r="L59" s="236">
        <f t="shared" si="22"/>
        <v>0</v>
      </c>
      <c r="M59" s="236">
        <f t="shared" si="22"/>
        <v>0</v>
      </c>
      <c r="N59" s="236">
        <f t="shared" si="22"/>
        <v>0</v>
      </c>
      <c r="O59" s="236">
        <f t="shared" si="22"/>
        <v>0</v>
      </c>
      <c r="P59" s="236">
        <f t="shared" si="22"/>
        <v>0</v>
      </c>
      <c r="Q59" s="236">
        <f t="shared" si="22"/>
        <v>0</v>
      </c>
      <c r="R59" s="236">
        <f t="shared" si="22"/>
        <v>0</v>
      </c>
      <c r="S59" s="236">
        <f t="shared" si="22"/>
        <v>0</v>
      </c>
      <c r="T59" s="236">
        <f t="shared" si="22"/>
        <v>0</v>
      </c>
      <c r="U59" s="236">
        <f t="shared" si="22"/>
        <v>0</v>
      </c>
      <c r="V59" s="236">
        <f t="shared" si="22"/>
        <v>0</v>
      </c>
      <c r="W59" s="236">
        <f t="shared" si="22"/>
        <v>0</v>
      </c>
      <c r="X59" s="236">
        <f t="shared" si="22"/>
        <v>0</v>
      </c>
      <c r="Y59" s="236">
        <f t="shared" si="22"/>
        <v>0</v>
      </c>
      <c r="Z59" s="236">
        <f t="shared" si="22"/>
        <v>0</v>
      </c>
      <c r="AA59" s="236">
        <f t="shared" si="22"/>
        <v>0</v>
      </c>
      <c r="AB59" s="236">
        <f t="shared" si="22"/>
        <v>0</v>
      </c>
      <c r="AC59" s="236">
        <f t="shared" si="22"/>
        <v>0</v>
      </c>
      <c r="AD59" s="236">
        <f t="shared" si="22"/>
        <v>0</v>
      </c>
      <c r="AE59" s="236">
        <f t="shared" si="22"/>
        <v>0</v>
      </c>
      <c r="AF59" s="236">
        <f t="shared" si="22"/>
        <v>0</v>
      </c>
      <c r="AG59" s="236">
        <f t="shared" si="22"/>
        <v>0</v>
      </c>
      <c r="AH59" s="236">
        <f t="shared" si="22"/>
        <v>0</v>
      </c>
      <c r="AI59" s="236">
        <f t="shared" si="22"/>
        <v>0</v>
      </c>
      <c r="AJ59" s="236">
        <f t="shared" si="22"/>
        <v>0</v>
      </c>
      <c r="AK59" s="236">
        <f t="shared" si="22"/>
        <v>0</v>
      </c>
      <c r="AL59" s="236">
        <f t="shared" si="22"/>
        <v>0</v>
      </c>
      <c r="AM59" s="236">
        <f t="shared" si="22"/>
        <v>0</v>
      </c>
      <c r="AN59" s="236">
        <f t="shared" si="22"/>
        <v>0</v>
      </c>
      <c r="AO59" s="236">
        <f t="shared" si="22"/>
        <v>0</v>
      </c>
      <c r="AP59" s="236">
        <f t="shared" si="22"/>
        <v>0</v>
      </c>
      <c r="AQ59" s="236">
        <f t="shared" si="22"/>
        <v>0</v>
      </c>
      <c r="AR59" s="236">
        <f t="shared" si="22"/>
        <v>0</v>
      </c>
      <c r="AS59" s="236">
        <f t="shared" si="22"/>
        <v>0</v>
      </c>
      <c r="AT59" s="236">
        <f t="shared" si="22"/>
        <v>0</v>
      </c>
      <c r="AU59" s="236">
        <f t="shared" si="22"/>
        <v>0</v>
      </c>
      <c r="AV59" s="236">
        <f t="shared" si="22"/>
        <v>0</v>
      </c>
      <c r="AW59" s="236">
        <f t="shared" si="22"/>
        <v>0</v>
      </c>
      <c r="AX59" s="236">
        <f t="shared" si="22"/>
        <v>0</v>
      </c>
      <c r="AY59" s="236">
        <f t="shared" si="22"/>
        <v>0</v>
      </c>
      <c r="AZ59" s="236">
        <f t="shared" si="22"/>
        <v>0</v>
      </c>
      <c r="BA59" s="236">
        <f t="shared" si="22"/>
        <v>0</v>
      </c>
      <c r="BB59" s="236">
        <f t="shared" si="22"/>
        <v>0</v>
      </c>
      <c r="BC59" s="236">
        <f t="shared" si="22"/>
        <v>0</v>
      </c>
      <c r="BD59" s="236">
        <f t="shared" si="22"/>
        <v>0</v>
      </c>
      <c r="BE59" s="236">
        <f t="shared" si="22"/>
        <v>0</v>
      </c>
    </row>
    <row r="60" spans="2:57" x14ac:dyDescent="0.2">
      <c r="B60" s="221">
        <f t="shared" si="19"/>
        <v>26</v>
      </c>
      <c r="C60" s="228" t="s">
        <v>411</v>
      </c>
      <c r="D60" s="228"/>
      <c r="E60" s="229" t="s">
        <v>3</v>
      </c>
      <c r="F60" s="230"/>
      <c r="G60" s="235"/>
      <c r="H60" s="236">
        <f>H58*H59</f>
        <v>0</v>
      </c>
      <c r="I60" s="236">
        <f t="shared" ref="I60:BE60" si="23">I58*I59</f>
        <v>0</v>
      </c>
      <c r="J60" s="236">
        <f t="shared" si="23"/>
        <v>0</v>
      </c>
      <c r="K60" s="236">
        <f t="shared" si="23"/>
        <v>0</v>
      </c>
      <c r="L60" s="236">
        <f t="shared" si="23"/>
        <v>0</v>
      </c>
      <c r="M60" s="236">
        <f t="shared" si="23"/>
        <v>0</v>
      </c>
      <c r="N60" s="236">
        <f t="shared" si="23"/>
        <v>0</v>
      </c>
      <c r="O60" s="236">
        <f t="shared" si="23"/>
        <v>0</v>
      </c>
      <c r="P60" s="236">
        <f t="shared" si="23"/>
        <v>0</v>
      </c>
      <c r="Q60" s="236">
        <f t="shared" si="23"/>
        <v>0</v>
      </c>
      <c r="R60" s="236">
        <f t="shared" si="23"/>
        <v>0</v>
      </c>
      <c r="S60" s="236">
        <f t="shared" si="23"/>
        <v>0</v>
      </c>
      <c r="T60" s="236">
        <f t="shared" si="23"/>
        <v>0</v>
      </c>
      <c r="U60" s="236">
        <f t="shared" si="23"/>
        <v>0</v>
      </c>
      <c r="V60" s="236">
        <f t="shared" si="23"/>
        <v>0</v>
      </c>
      <c r="W60" s="236">
        <f t="shared" si="23"/>
        <v>0</v>
      </c>
      <c r="X60" s="236">
        <f t="shared" si="23"/>
        <v>0</v>
      </c>
      <c r="Y60" s="236">
        <f t="shared" si="23"/>
        <v>0</v>
      </c>
      <c r="Z60" s="236">
        <f t="shared" si="23"/>
        <v>0</v>
      </c>
      <c r="AA60" s="236">
        <f t="shared" si="23"/>
        <v>0</v>
      </c>
      <c r="AB60" s="236">
        <f t="shared" si="23"/>
        <v>0</v>
      </c>
      <c r="AC60" s="236">
        <f t="shared" si="23"/>
        <v>0</v>
      </c>
      <c r="AD60" s="236">
        <f t="shared" si="23"/>
        <v>0</v>
      </c>
      <c r="AE60" s="236">
        <f t="shared" si="23"/>
        <v>0</v>
      </c>
      <c r="AF60" s="236">
        <f t="shared" si="23"/>
        <v>0</v>
      </c>
      <c r="AG60" s="236">
        <f t="shared" si="23"/>
        <v>0</v>
      </c>
      <c r="AH60" s="236">
        <f t="shared" si="23"/>
        <v>0</v>
      </c>
      <c r="AI60" s="236">
        <f t="shared" si="23"/>
        <v>0</v>
      </c>
      <c r="AJ60" s="236">
        <f t="shared" si="23"/>
        <v>0</v>
      </c>
      <c r="AK60" s="236">
        <f t="shared" si="23"/>
        <v>0</v>
      </c>
      <c r="AL60" s="236">
        <f t="shared" si="23"/>
        <v>0</v>
      </c>
      <c r="AM60" s="236">
        <f t="shared" si="23"/>
        <v>0</v>
      </c>
      <c r="AN60" s="236">
        <f t="shared" si="23"/>
        <v>0</v>
      </c>
      <c r="AO60" s="236">
        <f t="shared" si="23"/>
        <v>0</v>
      </c>
      <c r="AP60" s="236">
        <f t="shared" si="23"/>
        <v>0</v>
      </c>
      <c r="AQ60" s="236">
        <f t="shared" si="23"/>
        <v>0</v>
      </c>
      <c r="AR60" s="236">
        <f t="shared" si="23"/>
        <v>0</v>
      </c>
      <c r="AS60" s="236">
        <f t="shared" si="23"/>
        <v>0</v>
      </c>
      <c r="AT60" s="236">
        <f t="shared" si="23"/>
        <v>0</v>
      </c>
      <c r="AU60" s="236">
        <f t="shared" si="23"/>
        <v>0</v>
      </c>
      <c r="AV60" s="236">
        <f t="shared" si="23"/>
        <v>0</v>
      </c>
      <c r="AW60" s="236">
        <f t="shared" si="23"/>
        <v>0</v>
      </c>
      <c r="AX60" s="236">
        <f t="shared" si="23"/>
        <v>0</v>
      </c>
      <c r="AY60" s="236">
        <f t="shared" si="23"/>
        <v>0</v>
      </c>
      <c r="AZ60" s="236">
        <f t="shared" si="23"/>
        <v>0</v>
      </c>
      <c r="BA60" s="236">
        <f t="shared" si="23"/>
        <v>0</v>
      </c>
      <c r="BB60" s="236">
        <f t="shared" si="23"/>
        <v>0</v>
      </c>
      <c r="BC60" s="236">
        <f t="shared" si="23"/>
        <v>0</v>
      </c>
      <c r="BD60" s="236">
        <f t="shared" si="23"/>
        <v>0</v>
      </c>
      <c r="BE60" s="236">
        <f t="shared" si="23"/>
        <v>0</v>
      </c>
    </row>
    <row r="61" spans="2:57" x14ac:dyDescent="0.2">
      <c r="B61" s="221">
        <f t="shared" si="19"/>
        <v>27</v>
      </c>
      <c r="C61" s="228" t="s">
        <v>412</v>
      </c>
      <c r="D61" s="228"/>
      <c r="E61" s="229" t="s">
        <v>717</v>
      </c>
      <c r="F61" s="230"/>
      <c r="G61" s="237">
        <f t="shared" ref="G61:G66" si="24">ROUND(SUM(H61:BE61),2)</f>
        <v>0</v>
      </c>
      <c r="H61" s="238">
        <f>H45/12</f>
        <v>0</v>
      </c>
      <c r="I61" s="238">
        <f t="shared" ref="I61:BE61" si="25">I45/12</f>
        <v>0</v>
      </c>
      <c r="J61" s="238">
        <f t="shared" si="25"/>
        <v>0</v>
      </c>
      <c r="K61" s="238">
        <f t="shared" si="25"/>
        <v>0</v>
      </c>
      <c r="L61" s="238">
        <f t="shared" si="25"/>
        <v>0</v>
      </c>
      <c r="M61" s="238">
        <f t="shared" si="25"/>
        <v>0</v>
      </c>
      <c r="N61" s="238">
        <f t="shared" si="25"/>
        <v>0</v>
      </c>
      <c r="O61" s="238">
        <f t="shared" si="25"/>
        <v>0</v>
      </c>
      <c r="P61" s="238">
        <f t="shared" si="25"/>
        <v>0</v>
      </c>
      <c r="Q61" s="238">
        <f t="shared" si="25"/>
        <v>0</v>
      </c>
      <c r="R61" s="238">
        <f t="shared" si="25"/>
        <v>0</v>
      </c>
      <c r="S61" s="238">
        <f t="shared" si="25"/>
        <v>0</v>
      </c>
      <c r="T61" s="238">
        <f t="shared" si="25"/>
        <v>0</v>
      </c>
      <c r="U61" s="238">
        <f t="shared" si="25"/>
        <v>0</v>
      </c>
      <c r="V61" s="238">
        <f t="shared" si="25"/>
        <v>0</v>
      </c>
      <c r="W61" s="238">
        <f t="shared" si="25"/>
        <v>0</v>
      </c>
      <c r="X61" s="238">
        <f t="shared" si="25"/>
        <v>0</v>
      </c>
      <c r="Y61" s="238">
        <f t="shared" si="25"/>
        <v>0</v>
      </c>
      <c r="Z61" s="238">
        <f t="shared" si="25"/>
        <v>0</v>
      </c>
      <c r="AA61" s="238">
        <f t="shared" si="25"/>
        <v>0</v>
      </c>
      <c r="AB61" s="238">
        <f t="shared" si="25"/>
        <v>0</v>
      </c>
      <c r="AC61" s="238">
        <f t="shared" si="25"/>
        <v>0</v>
      </c>
      <c r="AD61" s="238">
        <f t="shared" si="25"/>
        <v>0</v>
      </c>
      <c r="AE61" s="238">
        <f t="shared" si="25"/>
        <v>0</v>
      </c>
      <c r="AF61" s="238">
        <f t="shared" si="25"/>
        <v>0</v>
      </c>
      <c r="AG61" s="238">
        <f t="shared" si="25"/>
        <v>0</v>
      </c>
      <c r="AH61" s="238">
        <f t="shared" si="25"/>
        <v>0</v>
      </c>
      <c r="AI61" s="238">
        <f t="shared" si="25"/>
        <v>0</v>
      </c>
      <c r="AJ61" s="238">
        <f t="shared" si="25"/>
        <v>0</v>
      </c>
      <c r="AK61" s="238">
        <f t="shared" si="25"/>
        <v>0</v>
      </c>
      <c r="AL61" s="238">
        <f t="shared" si="25"/>
        <v>0</v>
      </c>
      <c r="AM61" s="238">
        <f t="shared" si="25"/>
        <v>0</v>
      </c>
      <c r="AN61" s="238">
        <f t="shared" si="25"/>
        <v>0</v>
      </c>
      <c r="AO61" s="238">
        <f t="shared" si="25"/>
        <v>0</v>
      </c>
      <c r="AP61" s="238">
        <f t="shared" si="25"/>
        <v>0</v>
      </c>
      <c r="AQ61" s="238">
        <f t="shared" si="25"/>
        <v>0</v>
      </c>
      <c r="AR61" s="238">
        <f t="shared" si="25"/>
        <v>0</v>
      </c>
      <c r="AS61" s="238">
        <f t="shared" si="25"/>
        <v>0</v>
      </c>
      <c r="AT61" s="238">
        <f t="shared" si="25"/>
        <v>0</v>
      </c>
      <c r="AU61" s="238">
        <f t="shared" si="25"/>
        <v>0</v>
      </c>
      <c r="AV61" s="238">
        <f t="shared" si="25"/>
        <v>0</v>
      </c>
      <c r="AW61" s="238">
        <f t="shared" si="25"/>
        <v>0</v>
      </c>
      <c r="AX61" s="238">
        <f t="shared" si="25"/>
        <v>0</v>
      </c>
      <c r="AY61" s="238">
        <f t="shared" si="25"/>
        <v>0</v>
      </c>
      <c r="AZ61" s="238">
        <f t="shared" si="25"/>
        <v>0</v>
      </c>
      <c r="BA61" s="238">
        <f t="shared" si="25"/>
        <v>0</v>
      </c>
      <c r="BB61" s="238">
        <f t="shared" si="25"/>
        <v>0</v>
      </c>
      <c r="BC61" s="238">
        <f t="shared" si="25"/>
        <v>0</v>
      </c>
      <c r="BD61" s="238">
        <f t="shared" si="25"/>
        <v>0</v>
      </c>
      <c r="BE61" s="238">
        <f t="shared" si="25"/>
        <v>0</v>
      </c>
    </row>
    <row r="62" spans="2:57" x14ac:dyDescent="0.2">
      <c r="B62" s="221">
        <f t="shared" si="19"/>
        <v>28</v>
      </c>
      <c r="C62" s="228" t="s">
        <v>712</v>
      </c>
      <c r="D62" s="228"/>
      <c r="E62" s="229" t="s">
        <v>717</v>
      </c>
      <c r="F62" s="230"/>
      <c r="G62" s="237">
        <f t="shared" si="24"/>
        <v>0</v>
      </c>
      <c r="H62" s="238">
        <f>H61*H60</f>
        <v>0</v>
      </c>
      <c r="I62" s="238">
        <f t="shared" ref="I62:BE62" si="26">I61*I60</f>
        <v>0</v>
      </c>
      <c r="J62" s="238">
        <f t="shared" si="26"/>
        <v>0</v>
      </c>
      <c r="K62" s="238">
        <f t="shared" si="26"/>
        <v>0</v>
      </c>
      <c r="L62" s="238">
        <f t="shared" si="26"/>
        <v>0</v>
      </c>
      <c r="M62" s="238">
        <f t="shared" si="26"/>
        <v>0</v>
      </c>
      <c r="N62" s="238">
        <f t="shared" si="26"/>
        <v>0</v>
      </c>
      <c r="O62" s="238">
        <f t="shared" si="26"/>
        <v>0</v>
      </c>
      <c r="P62" s="238">
        <f t="shared" si="26"/>
        <v>0</v>
      </c>
      <c r="Q62" s="238">
        <f t="shared" si="26"/>
        <v>0</v>
      </c>
      <c r="R62" s="238">
        <f t="shared" si="26"/>
        <v>0</v>
      </c>
      <c r="S62" s="238">
        <f t="shared" si="26"/>
        <v>0</v>
      </c>
      <c r="T62" s="238">
        <f t="shared" si="26"/>
        <v>0</v>
      </c>
      <c r="U62" s="238">
        <f t="shared" si="26"/>
        <v>0</v>
      </c>
      <c r="V62" s="238">
        <f t="shared" si="26"/>
        <v>0</v>
      </c>
      <c r="W62" s="238">
        <f t="shared" si="26"/>
        <v>0</v>
      </c>
      <c r="X62" s="238">
        <f t="shared" si="26"/>
        <v>0</v>
      </c>
      <c r="Y62" s="238">
        <f t="shared" si="26"/>
        <v>0</v>
      </c>
      <c r="Z62" s="238">
        <f t="shared" si="26"/>
        <v>0</v>
      </c>
      <c r="AA62" s="238">
        <f t="shared" si="26"/>
        <v>0</v>
      </c>
      <c r="AB62" s="238">
        <f t="shared" si="26"/>
        <v>0</v>
      </c>
      <c r="AC62" s="238">
        <f t="shared" si="26"/>
        <v>0</v>
      </c>
      <c r="AD62" s="238">
        <f t="shared" si="26"/>
        <v>0</v>
      </c>
      <c r="AE62" s="238">
        <f t="shared" si="26"/>
        <v>0</v>
      </c>
      <c r="AF62" s="238">
        <f t="shared" si="26"/>
        <v>0</v>
      </c>
      <c r="AG62" s="238">
        <f t="shared" si="26"/>
        <v>0</v>
      </c>
      <c r="AH62" s="238">
        <f t="shared" si="26"/>
        <v>0</v>
      </c>
      <c r="AI62" s="238">
        <f t="shared" si="26"/>
        <v>0</v>
      </c>
      <c r="AJ62" s="238">
        <f t="shared" si="26"/>
        <v>0</v>
      </c>
      <c r="AK62" s="238">
        <f t="shared" si="26"/>
        <v>0</v>
      </c>
      <c r="AL62" s="238">
        <f t="shared" si="26"/>
        <v>0</v>
      </c>
      <c r="AM62" s="238">
        <f t="shared" si="26"/>
        <v>0</v>
      </c>
      <c r="AN62" s="238">
        <f t="shared" si="26"/>
        <v>0</v>
      </c>
      <c r="AO62" s="238">
        <f t="shared" si="26"/>
        <v>0</v>
      </c>
      <c r="AP62" s="238">
        <f t="shared" si="26"/>
        <v>0</v>
      </c>
      <c r="AQ62" s="238">
        <f t="shared" si="26"/>
        <v>0</v>
      </c>
      <c r="AR62" s="238">
        <f t="shared" si="26"/>
        <v>0</v>
      </c>
      <c r="AS62" s="238">
        <f t="shared" si="26"/>
        <v>0</v>
      </c>
      <c r="AT62" s="238">
        <f t="shared" si="26"/>
        <v>0</v>
      </c>
      <c r="AU62" s="238">
        <f t="shared" si="26"/>
        <v>0</v>
      </c>
      <c r="AV62" s="238">
        <f t="shared" si="26"/>
        <v>0</v>
      </c>
      <c r="AW62" s="238">
        <f t="shared" si="26"/>
        <v>0</v>
      </c>
      <c r="AX62" s="238">
        <f t="shared" si="26"/>
        <v>0</v>
      </c>
      <c r="AY62" s="238">
        <f t="shared" si="26"/>
        <v>0</v>
      </c>
      <c r="AZ62" s="238">
        <f t="shared" si="26"/>
        <v>0</v>
      </c>
      <c r="BA62" s="238">
        <f t="shared" si="26"/>
        <v>0</v>
      </c>
      <c r="BB62" s="238">
        <f t="shared" si="26"/>
        <v>0</v>
      </c>
      <c r="BC62" s="238">
        <f t="shared" si="26"/>
        <v>0</v>
      </c>
      <c r="BD62" s="238">
        <f t="shared" si="26"/>
        <v>0</v>
      </c>
      <c r="BE62" s="238">
        <f t="shared" si="26"/>
        <v>0</v>
      </c>
    </row>
    <row r="63" spans="2:57" x14ac:dyDescent="0.2">
      <c r="B63" s="221">
        <f t="shared" si="19"/>
        <v>29</v>
      </c>
      <c r="C63" s="228" t="s">
        <v>713</v>
      </c>
      <c r="D63" s="228"/>
      <c r="E63" s="229" t="s">
        <v>717</v>
      </c>
      <c r="F63" s="230"/>
      <c r="G63" s="237">
        <f t="shared" si="24"/>
        <v>0</v>
      </c>
      <c r="H63" s="238">
        <f>H61-H62</f>
        <v>0</v>
      </c>
      <c r="I63" s="238">
        <f t="shared" ref="I63:BE63" si="27">I61-I62</f>
        <v>0</v>
      </c>
      <c r="J63" s="238">
        <f t="shared" si="27"/>
        <v>0</v>
      </c>
      <c r="K63" s="238">
        <f t="shared" si="27"/>
        <v>0</v>
      </c>
      <c r="L63" s="238">
        <f t="shared" si="27"/>
        <v>0</v>
      </c>
      <c r="M63" s="238">
        <f t="shared" si="27"/>
        <v>0</v>
      </c>
      <c r="N63" s="238">
        <f t="shared" si="27"/>
        <v>0</v>
      </c>
      <c r="O63" s="238">
        <f t="shared" si="27"/>
        <v>0</v>
      </c>
      <c r="P63" s="238">
        <f t="shared" si="27"/>
        <v>0</v>
      </c>
      <c r="Q63" s="238">
        <f t="shared" si="27"/>
        <v>0</v>
      </c>
      <c r="R63" s="238">
        <f t="shared" si="27"/>
        <v>0</v>
      </c>
      <c r="S63" s="238">
        <f t="shared" si="27"/>
        <v>0</v>
      </c>
      <c r="T63" s="238">
        <f t="shared" si="27"/>
        <v>0</v>
      </c>
      <c r="U63" s="238">
        <f t="shared" si="27"/>
        <v>0</v>
      </c>
      <c r="V63" s="238">
        <f t="shared" si="27"/>
        <v>0</v>
      </c>
      <c r="W63" s="238">
        <f t="shared" si="27"/>
        <v>0</v>
      </c>
      <c r="X63" s="238">
        <f t="shared" si="27"/>
        <v>0</v>
      </c>
      <c r="Y63" s="238">
        <f t="shared" si="27"/>
        <v>0</v>
      </c>
      <c r="Z63" s="238">
        <f t="shared" si="27"/>
        <v>0</v>
      </c>
      <c r="AA63" s="238">
        <f t="shared" si="27"/>
        <v>0</v>
      </c>
      <c r="AB63" s="238">
        <f t="shared" si="27"/>
        <v>0</v>
      </c>
      <c r="AC63" s="238">
        <f t="shared" si="27"/>
        <v>0</v>
      </c>
      <c r="AD63" s="238">
        <f t="shared" si="27"/>
        <v>0</v>
      </c>
      <c r="AE63" s="238">
        <f t="shared" si="27"/>
        <v>0</v>
      </c>
      <c r="AF63" s="238">
        <f t="shared" si="27"/>
        <v>0</v>
      </c>
      <c r="AG63" s="238">
        <f t="shared" si="27"/>
        <v>0</v>
      </c>
      <c r="AH63" s="238">
        <f t="shared" si="27"/>
        <v>0</v>
      </c>
      <c r="AI63" s="238">
        <f t="shared" si="27"/>
        <v>0</v>
      </c>
      <c r="AJ63" s="238">
        <f t="shared" si="27"/>
        <v>0</v>
      </c>
      <c r="AK63" s="238">
        <f t="shared" si="27"/>
        <v>0</v>
      </c>
      <c r="AL63" s="238">
        <f t="shared" si="27"/>
        <v>0</v>
      </c>
      <c r="AM63" s="238">
        <f t="shared" si="27"/>
        <v>0</v>
      </c>
      <c r="AN63" s="238">
        <f t="shared" si="27"/>
        <v>0</v>
      </c>
      <c r="AO63" s="238">
        <f t="shared" si="27"/>
        <v>0</v>
      </c>
      <c r="AP63" s="238">
        <f t="shared" si="27"/>
        <v>0</v>
      </c>
      <c r="AQ63" s="238">
        <f t="shared" si="27"/>
        <v>0</v>
      </c>
      <c r="AR63" s="238">
        <f t="shared" si="27"/>
        <v>0</v>
      </c>
      <c r="AS63" s="238">
        <f t="shared" si="27"/>
        <v>0</v>
      </c>
      <c r="AT63" s="238">
        <f t="shared" si="27"/>
        <v>0</v>
      </c>
      <c r="AU63" s="238">
        <f t="shared" si="27"/>
        <v>0</v>
      </c>
      <c r="AV63" s="238">
        <f t="shared" si="27"/>
        <v>0</v>
      </c>
      <c r="AW63" s="238">
        <f t="shared" si="27"/>
        <v>0</v>
      </c>
      <c r="AX63" s="238">
        <f t="shared" si="27"/>
        <v>0</v>
      </c>
      <c r="AY63" s="238">
        <f t="shared" si="27"/>
        <v>0</v>
      </c>
      <c r="AZ63" s="238">
        <f t="shared" si="27"/>
        <v>0</v>
      </c>
      <c r="BA63" s="238">
        <f t="shared" si="27"/>
        <v>0</v>
      </c>
      <c r="BB63" s="238">
        <f t="shared" si="27"/>
        <v>0</v>
      </c>
      <c r="BC63" s="238">
        <f t="shared" si="27"/>
        <v>0</v>
      </c>
      <c r="BD63" s="238">
        <f t="shared" si="27"/>
        <v>0</v>
      </c>
      <c r="BE63" s="238">
        <f t="shared" si="27"/>
        <v>0</v>
      </c>
    </row>
    <row r="64" spans="2:57" x14ac:dyDescent="0.2">
      <c r="B64" s="221">
        <f t="shared" si="19"/>
        <v>30</v>
      </c>
      <c r="C64" s="228" t="s">
        <v>710</v>
      </c>
      <c r="D64" s="228"/>
      <c r="E64" s="229" t="s">
        <v>711</v>
      </c>
      <c r="F64" s="230"/>
      <c r="G64" s="237">
        <f t="shared" si="24"/>
        <v>0</v>
      </c>
      <c r="H64" s="238">
        <f>H10-H29</f>
        <v>0</v>
      </c>
      <c r="I64" s="238">
        <f t="shared" ref="I64:BE64" si="28">I10-I29</f>
        <v>0</v>
      </c>
      <c r="J64" s="238">
        <f t="shared" si="28"/>
        <v>0</v>
      </c>
      <c r="K64" s="238">
        <f t="shared" si="28"/>
        <v>0</v>
      </c>
      <c r="L64" s="238">
        <f t="shared" si="28"/>
        <v>0</v>
      </c>
      <c r="M64" s="238">
        <f t="shared" si="28"/>
        <v>0</v>
      </c>
      <c r="N64" s="238">
        <f t="shared" si="28"/>
        <v>0</v>
      </c>
      <c r="O64" s="238">
        <f t="shared" si="28"/>
        <v>0</v>
      </c>
      <c r="P64" s="238">
        <f t="shared" si="28"/>
        <v>0</v>
      </c>
      <c r="Q64" s="238">
        <f t="shared" si="28"/>
        <v>0</v>
      </c>
      <c r="R64" s="238">
        <f t="shared" si="28"/>
        <v>0</v>
      </c>
      <c r="S64" s="238">
        <f t="shared" si="28"/>
        <v>0</v>
      </c>
      <c r="T64" s="238">
        <f t="shared" si="28"/>
        <v>0</v>
      </c>
      <c r="U64" s="238">
        <f t="shared" si="28"/>
        <v>0</v>
      </c>
      <c r="V64" s="238">
        <f t="shared" si="28"/>
        <v>0</v>
      </c>
      <c r="W64" s="238">
        <f t="shared" si="28"/>
        <v>0</v>
      </c>
      <c r="X64" s="238">
        <f t="shared" si="28"/>
        <v>0</v>
      </c>
      <c r="Y64" s="238">
        <f t="shared" si="28"/>
        <v>0</v>
      </c>
      <c r="Z64" s="238">
        <f t="shared" si="28"/>
        <v>0</v>
      </c>
      <c r="AA64" s="238">
        <f t="shared" si="28"/>
        <v>0</v>
      </c>
      <c r="AB64" s="238">
        <f t="shared" si="28"/>
        <v>0</v>
      </c>
      <c r="AC64" s="238">
        <f t="shared" si="28"/>
        <v>0</v>
      </c>
      <c r="AD64" s="238">
        <f t="shared" si="28"/>
        <v>0</v>
      </c>
      <c r="AE64" s="238">
        <f t="shared" si="28"/>
        <v>0</v>
      </c>
      <c r="AF64" s="238">
        <f t="shared" si="28"/>
        <v>0</v>
      </c>
      <c r="AG64" s="238">
        <f t="shared" si="28"/>
        <v>0</v>
      </c>
      <c r="AH64" s="238">
        <f t="shared" si="28"/>
        <v>0</v>
      </c>
      <c r="AI64" s="238">
        <f t="shared" si="28"/>
        <v>0</v>
      </c>
      <c r="AJ64" s="238">
        <f t="shared" si="28"/>
        <v>0</v>
      </c>
      <c r="AK64" s="238">
        <f t="shared" si="28"/>
        <v>0</v>
      </c>
      <c r="AL64" s="238">
        <f t="shared" si="28"/>
        <v>0</v>
      </c>
      <c r="AM64" s="238">
        <f t="shared" si="28"/>
        <v>0</v>
      </c>
      <c r="AN64" s="238">
        <f t="shared" si="28"/>
        <v>0</v>
      </c>
      <c r="AO64" s="238">
        <f t="shared" si="28"/>
        <v>0</v>
      </c>
      <c r="AP64" s="238">
        <f t="shared" si="28"/>
        <v>0</v>
      </c>
      <c r="AQ64" s="238">
        <f t="shared" si="28"/>
        <v>0</v>
      </c>
      <c r="AR64" s="238">
        <f t="shared" si="28"/>
        <v>0</v>
      </c>
      <c r="AS64" s="238">
        <f t="shared" si="28"/>
        <v>0</v>
      </c>
      <c r="AT64" s="238">
        <f t="shared" si="28"/>
        <v>0</v>
      </c>
      <c r="AU64" s="238">
        <f t="shared" si="28"/>
        <v>0</v>
      </c>
      <c r="AV64" s="238">
        <f t="shared" si="28"/>
        <v>0</v>
      </c>
      <c r="AW64" s="238">
        <f t="shared" si="28"/>
        <v>0</v>
      </c>
      <c r="AX64" s="238">
        <f t="shared" si="28"/>
        <v>0</v>
      </c>
      <c r="AY64" s="238">
        <f t="shared" si="28"/>
        <v>0</v>
      </c>
      <c r="AZ64" s="238">
        <f t="shared" si="28"/>
        <v>0</v>
      </c>
      <c r="BA64" s="238">
        <f t="shared" si="28"/>
        <v>0</v>
      </c>
      <c r="BB64" s="238">
        <f t="shared" si="28"/>
        <v>0</v>
      </c>
      <c r="BC64" s="238">
        <f t="shared" si="28"/>
        <v>0</v>
      </c>
      <c r="BD64" s="238">
        <f t="shared" si="28"/>
        <v>0</v>
      </c>
      <c r="BE64" s="238">
        <f t="shared" si="28"/>
        <v>0</v>
      </c>
    </row>
    <row r="65" spans="2:57" x14ac:dyDescent="0.2">
      <c r="B65" s="221">
        <f>B64+1</f>
        <v>31</v>
      </c>
      <c r="C65" s="228" t="s">
        <v>714</v>
      </c>
      <c r="D65" s="228"/>
      <c r="E65" s="229" t="s">
        <v>711</v>
      </c>
      <c r="F65" s="230"/>
      <c r="G65" s="237">
        <f t="shared" si="24"/>
        <v>0</v>
      </c>
      <c r="H65" s="238">
        <f>H43</f>
        <v>0</v>
      </c>
      <c r="I65" s="238">
        <f t="shared" ref="I65:BE65" si="29">I43</f>
        <v>0</v>
      </c>
      <c r="J65" s="238">
        <f t="shared" si="29"/>
        <v>0</v>
      </c>
      <c r="K65" s="238">
        <f t="shared" si="29"/>
        <v>0</v>
      </c>
      <c r="L65" s="238">
        <f t="shared" si="29"/>
        <v>0</v>
      </c>
      <c r="M65" s="238">
        <f t="shared" si="29"/>
        <v>0</v>
      </c>
      <c r="N65" s="238">
        <f t="shared" si="29"/>
        <v>0</v>
      </c>
      <c r="O65" s="238">
        <f t="shared" si="29"/>
        <v>0</v>
      </c>
      <c r="P65" s="238">
        <f t="shared" si="29"/>
        <v>0</v>
      </c>
      <c r="Q65" s="238">
        <f t="shared" si="29"/>
        <v>0</v>
      </c>
      <c r="R65" s="238">
        <f t="shared" si="29"/>
        <v>0</v>
      </c>
      <c r="S65" s="238">
        <f t="shared" si="29"/>
        <v>0</v>
      </c>
      <c r="T65" s="238">
        <f t="shared" si="29"/>
        <v>0</v>
      </c>
      <c r="U65" s="238">
        <f t="shared" si="29"/>
        <v>0</v>
      </c>
      <c r="V65" s="238">
        <f t="shared" si="29"/>
        <v>0</v>
      </c>
      <c r="W65" s="238">
        <f t="shared" si="29"/>
        <v>0</v>
      </c>
      <c r="X65" s="238">
        <f t="shared" si="29"/>
        <v>0</v>
      </c>
      <c r="Y65" s="238">
        <f t="shared" si="29"/>
        <v>0</v>
      </c>
      <c r="Z65" s="238">
        <f t="shared" si="29"/>
        <v>0</v>
      </c>
      <c r="AA65" s="238">
        <f t="shared" si="29"/>
        <v>0</v>
      </c>
      <c r="AB65" s="238">
        <f t="shared" si="29"/>
        <v>0</v>
      </c>
      <c r="AC65" s="238">
        <f t="shared" si="29"/>
        <v>0</v>
      </c>
      <c r="AD65" s="238">
        <f t="shared" si="29"/>
        <v>0</v>
      </c>
      <c r="AE65" s="238">
        <f t="shared" si="29"/>
        <v>0</v>
      </c>
      <c r="AF65" s="238">
        <f t="shared" si="29"/>
        <v>0</v>
      </c>
      <c r="AG65" s="238">
        <f t="shared" si="29"/>
        <v>0</v>
      </c>
      <c r="AH65" s="238">
        <f t="shared" si="29"/>
        <v>0</v>
      </c>
      <c r="AI65" s="238">
        <f t="shared" si="29"/>
        <v>0</v>
      </c>
      <c r="AJ65" s="238">
        <f t="shared" si="29"/>
        <v>0</v>
      </c>
      <c r="AK65" s="238">
        <f t="shared" si="29"/>
        <v>0</v>
      </c>
      <c r="AL65" s="238">
        <f t="shared" si="29"/>
        <v>0</v>
      </c>
      <c r="AM65" s="238">
        <f t="shared" si="29"/>
        <v>0</v>
      </c>
      <c r="AN65" s="238">
        <f t="shared" si="29"/>
        <v>0</v>
      </c>
      <c r="AO65" s="238">
        <f t="shared" si="29"/>
        <v>0</v>
      </c>
      <c r="AP65" s="238">
        <f t="shared" si="29"/>
        <v>0</v>
      </c>
      <c r="AQ65" s="238">
        <f t="shared" si="29"/>
        <v>0</v>
      </c>
      <c r="AR65" s="238">
        <f t="shared" si="29"/>
        <v>0</v>
      </c>
      <c r="AS65" s="238">
        <f t="shared" si="29"/>
        <v>0</v>
      </c>
      <c r="AT65" s="238">
        <f t="shared" si="29"/>
        <v>0</v>
      </c>
      <c r="AU65" s="238">
        <f t="shared" si="29"/>
        <v>0</v>
      </c>
      <c r="AV65" s="238">
        <f t="shared" si="29"/>
        <v>0</v>
      </c>
      <c r="AW65" s="238">
        <f t="shared" si="29"/>
        <v>0</v>
      </c>
      <c r="AX65" s="238">
        <f t="shared" si="29"/>
        <v>0</v>
      </c>
      <c r="AY65" s="238">
        <f t="shared" si="29"/>
        <v>0</v>
      </c>
      <c r="AZ65" s="238">
        <f t="shared" si="29"/>
        <v>0</v>
      </c>
      <c r="BA65" s="238">
        <f t="shared" si="29"/>
        <v>0</v>
      </c>
      <c r="BB65" s="238">
        <f t="shared" si="29"/>
        <v>0</v>
      </c>
      <c r="BC65" s="238">
        <f t="shared" si="29"/>
        <v>0</v>
      </c>
      <c r="BD65" s="238">
        <f t="shared" si="29"/>
        <v>0</v>
      </c>
      <c r="BE65" s="238">
        <f t="shared" si="29"/>
        <v>0</v>
      </c>
    </row>
    <row r="66" spans="2:57" x14ac:dyDescent="0.2">
      <c r="B66" s="221">
        <f>B65+1</f>
        <v>32</v>
      </c>
      <c r="C66" s="228" t="s">
        <v>715</v>
      </c>
      <c r="D66" s="228"/>
      <c r="E66" s="229" t="s">
        <v>711</v>
      </c>
      <c r="F66" s="230"/>
      <c r="G66" s="237">
        <f t="shared" si="24"/>
        <v>0</v>
      </c>
      <c r="H66" s="238">
        <f>H64</f>
        <v>0</v>
      </c>
      <c r="I66" s="238">
        <f t="shared" ref="I66:BE66" si="30">I64</f>
        <v>0</v>
      </c>
      <c r="J66" s="238">
        <f t="shared" si="30"/>
        <v>0</v>
      </c>
      <c r="K66" s="238">
        <f t="shared" si="30"/>
        <v>0</v>
      </c>
      <c r="L66" s="238">
        <f t="shared" si="30"/>
        <v>0</v>
      </c>
      <c r="M66" s="238">
        <f t="shared" si="30"/>
        <v>0</v>
      </c>
      <c r="N66" s="238">
        <f t="shared" si="30"/>
        <v>0</v>
      </c>
      <c r="O66" s="238">
        <f t="shared" si="30"/>
        <v>0</v>
      </c>
      <c r="P66" s="238">
        <f t="shared" si="30"/>
        <v>0</v>
      </c>
      <c r="Q66" s="238">
        <f t="shared" si="30"/>
        <v>0</v>
      </c>
      <c r="R66" s="238">
        <f t="shared" si="30"/>
        <v>0</v>
      </c>
      <c r="S66" s="238">
        <f t="shared" si="30"/>
        <v>0</v>
      </c>
      <c r="T66" s="238">
        <f t="shared" si="30"/>
        <v>0</v>
      </c>
      <c r="U66" s="238">
        <f t="shared" si="30"/>
        <v>0</v>
      </c>
      <c r="V66" s="238">
        <f t="shared" si="30"/>
        <v>0</v>
      </c>
      <c r="W66" s="238">
        <f t="shared" si="30"/>
        <v>0</v>
      </c>
      <c r="X66" s="238">
        <f t="shared" si="30"/>
        <v>0</v>
      </c>
      <c r="Y66" s="238">
        <f t="shared" si="30"/>
        <v>0</v>
      </c>
      <c r="Z66" s="238">
        <f t="shared" si="30"/>
        <v>0</v>
      </c>
      <c r="AA66" s="238">
        <f t="shared" si="30"/>
        <v>0</v>
      </c>
      <c r="AB66" s="238">
        <f t="shared" si="30"/>
        <v>0</v>
      </c>
      <c r="AC66" s="238">
        <f t="shared" si="30"/>
        <v>0</v>
      </c>
      <c r="AD66" s="238">
        <f t="shared" si="30"/>
        <v>0</v>
      </c>
      <c r="AE66" s="238">
        <f t="shared" si="30"/>
        <v>0</v>
      </c>
      <c r="AF66" s="238">
        <f t="shared" si="30"/>
        <v>0</v>
      </c>
      <c r="AG66" s="238">
        <f t="shared" si="30"/>
        <v>0</v>
      </c>
      <c r="AH66" s="238">
        <f t="shared" si="30"/>
        <v>0</v>
      </c>
      <c r="AI66" s="238">
        <f t="shared" si="30"/>
        <v>0</v>
      </c>
      <c r="AJ66" s="238">
        <f t="shared" si="30"/>
        <v>0</v>
      </c>
      <c r="AK66" s="238">
        <f t="shared" si="30"/>
        <v>0</v>
      </c>
      <c r="AL66" s="238">
        <f t="shared" si="30"/>
        <v>0</v>
      </c>
      <c r="AM66" s="238">
        <f t="shared" si="30"/>
        <v>0</v>
      </c>
      <c r="AN66" s="238">
        <f t="shared" si="30"/>
        <v>0</v>
      </c>
      <c r="AO66" s="238">
        <f t="shared" si="30"/>
        <v>0</v>
      </c>
      <c r="AP66" s="238">
        <f t="shared" si="30"/>
        <v>0</v>
      </c>
      <c r="AQ66" s="238">
        <f t="shared" si="30"/>
        <v>0</v>
      </c>
      <c r="AR66" s="238">
        <f t="shared" si="30"/>
        <v>0</v>
      </c>
      <c r="AS66" s="238">
        <f t="shared" si="30"/>
        <v>0</v>
      </c>
      <c r="AT66" s="238">
        <f t="shared" si="30"/>
        <v>0</v>
      </c>
      <c r="AU66" s="238">
        <f t="shared" si="30"/>
        <v>0</v>
      </c>
      <c r="AV66" s="238">
        <f t="shared" si="30"/>
        <v>0</v>
      </c>
      <c r="AW66" s="238">
        <f t="shared" si="30"/>
        <v>0</v>
      </c>
      <c r="AX66" s="238">
        <f t="shared" si="30"/>
        <v>0</v>
      </c>
      <c r="AY66" s="238">
        <f t="shared" si="30"/>
        <v>0</v>
      </c>
      <c r="AZ66" s="238">
        <f t="shared" si="30"/>
        <v>0</v>
      </c>
      <c r="BA66" s="238">
        <f t="shared" si="30"/>
        <v>0</v>
      </c>
      <c r="BB66" s="238">
        <f t="shared" si="30"/>
        <v>0</v>
      </c>
      <c r="BC66" s="238">
        <f t="shared" si="30"/>
        <v>0</v>
      </c>
      <c r="BD66" s="238">
        <f t="shared" si="30"/>
        <v>0</v>
      </c>
      <c r="BE66" s="238">
        <f t="shared" si="30"/>
        <v>0</v>
      </c>
    </row>
  </sheetData>
  <sheetProtection password="C9A4" sheet="1" objects="1" scenarios="1"/>
  <mergeCells count="18">
    <mergeCell ref="B2:G2"/>
    <mergeCell ref="B3:F3"/>
    <mergeCell ref="C6:C7"/>
    <mergeCell ref="C8:C9"/>
    <mergeCell ref="B11:B13"/>
    <mergeCell ref="B4:F4"/>
    <mergeCell ref="B53:F53"/>
    <mergeCell ref="B6:B7"/>
    <mergeCell ref="B8:B9"/>
    <mergeCell ref="B25:B26"/>
    <mergeCell ref="B27:B28"/>
    <mergeCell ref="B33:B37"/>
    <mergeCell ref="C25:C26"/>
    <mergeCell ref="C27:C28"/>
    <mergeCell ref="B30:B32"/>
    <mergeCell ref="B41:F41"/>
    <mergeCell ref="B22:F22"/>
    <mergeCell ref="B14:B18"/>
  </mergeCells>
  <conditionalFormatting sqref="G18 G37">
    <cfRule type="cellIs" dxfId="102" priority="27" operator="equal">
      <formula>"ERRO"</formula>
    </cfRule>
  </conditionalFormatting>
  <conditionalFormatting sqref="G49:G50 H56:BE57">
    <cfRule type="cellIs" dxfId="101" priority="28" operator="lessThan">
      <formula>0</formula>
    </cfRule>
  </conditionalFormatting>
  <conditionalFormatting sqref="H11:BE11">
    <cfRule type="cellIs" dxfId="100" priority="5" operator="greaterThan">
      <formula>24</formula>
    </cfRule>
    <cfRule type="cellIs" dxfId="99" priority="6" operator="lessThan">
      <formula>0</formula>
    </cfRule>
  </conditionalFormatting>
  <conditionalFormatting sqref="H18:BE18 H37:BE37">
    <cfRule type="cellIs" dxfId="98" priority="33" operator="greaterThan">
      <formula>1</formula>
    </cfRule>
    <cfRule type="cellIs" dxfId="97" priority="34" operator="lessThan">
      <formula>0</formula>
    </cfRule>
  </conditionalFormatting>
  <conditionalFormatting sqref="H30:BE30">
    <cfRule type="cellIs" dxfId="96" priority="1" operator="greaterThan">
      <formula>24</formula>
    </cfRule>
    <cfRule type="cellIs" dxfId="95" priority="2" operator="lessThan">
      <formula>0</formula>
    </cfRule>
  </conditionalFormatting>
  <conditionalFormatting sqref="H55:BE57">
    <cfRule type="cellIs" dxfId="94" priority="9" operator="greaterThan">
      <formula>24</formula>
    </cfRule>
    <cfRule type="cellIs" dxfId="93" priority="10" operator="lessThan">
      <formula>0</formula>
    </cfRule>
  </conditionalFormatting>
  <conditionalFormatting sqref="H56:BE56">
    <cfRule type="cellIs" dxfId="92" priority="23" operator="greaterThan">
      <formula>22</formula>
    </cfRule>
  </conditionalFormatting>
  <conditionalFormatting sqref="H57:BE57">
    <cfRule type="cellIs" dxfId="91" priority="22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FB79C-13BE-4DB4-A503-00C549231B09}">
  <sheetPr codeName="Planilha11">
    <tabColor theme="8"/>
  </sheetPr>
  <dimension ref="B2:P101"/>
  <sheetViews>
    <sheetView showGridLines="0" zoomScale="72" zoomScaleNormal="100" workbookViewId="0">
      <pane ySplit="4" topLeftCell="A68" activePane="bottomLeft" state="frozen"/>
      <selection activeCell="H20" sqref="H20"/>
      <selection pane="bottomLeft" activeCell="C8" sqref="C8:G8"/>
    </sheetView>
  </sheetViews>
  <sheetFormatPr defaultRowHeight="15" customHeight="1" outlineLevelRow="1" x14ac:dyDescent="0.25"/>
  <cols>
    <col min="1" max="2" width="3.5703125" style="637" customWidth="1"/>
    <col min="3" max="7" width="10.5703125" style="637" customWidth="1"/>
    <col min="8" max="9" width="11.5703125" style="637" customWidth="1"/>
    <col min="10" max="10" width="20.140625" style="637" bestFit="1" customWidth="1"/>
    <col min="11" max="16" width="28.5703125" style="637" customWidth="1"/>
    <col min="17" max="16384" width="9.140625" style="637"/>
  </cols>
  <sheetData>
    <row r="2" spans="2:16" s="369" customFormat="1" ht="22.5" customHeight="1" x14ac:dyDescent="0.25">
      <c r="B2" s="468"/>
      <c r="C2" s="469"/>
      <c r="D2" s="975" t="s">
        <v>955</v>
      </c>
      <c r="E2" s="975"/>
      <c r="F2" s="975"/>
      <c r="G2" s="975"/>
      <c r="H2" s="975"/>
      <c r="I2" s="975"/>
      <c r="J2" s="469"/>
      <c r="K2" s="469"/>
      <c r="L2" s="469"/>
      <c r="M2" s="470"/>
      <c r="N2" s="469"/>
      <c r="O2" s="469"/>
      <c r="P2" s="470"/>
    </row>
    <row r="3" spans="2:16" s="369" customFormat="1" ht="15" customHeight="1" x14ac:dyDescent="0.25">
      <c r="B3" s="988" t="s">
        <v>798</v>
      </c>
      <c r="C3" s="989"/>
      <c r="D3" s="989"/>
      <c r="E3" s="989"/>
      <c r="F3" s="989"/>
      <c r="G3" s="989"/>
      <c r="H3" s="989"/>
      <c r="I3" s="989"/>
      <c r="J3" s="990"/>
      <c r="K3" s="988" t="s">
        <v>944</v>
      </c>
      <c r="L3" s="989"/>
      <c r="M3" s="989"/>
      <c r="N3" s="989"/>
      <c r="O3" s="989"/>
      <c r="P3" s="990"/>
    </row>
    <row r="4" spans="2:16" s="369" customFormat="1" ht="15" customHeight="1" x14ac:dyDescent="0.25">
      <c r="B4" s="991"/>
      <c r="C4" s="992"/>
      <c r="D4" s="992"/>
      <c r="E4" s="992"/>
      <c r="F4" s="992"/>
      <c r="G4" s="992"/>
      <c r="H4" s="992"/>
      <c r="I4" s="992"/>
      <c r="J4" s="993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s="369" customFormat="1" ht="15" customHeight="1" x14ac:dyDescent="0.25">
      <c r="B5" s="1048" t="s">
        <v>692</v>
      </c>
      <c r="C5" s="1049"/>
      <c r="D5" s="1049"/>
      <c r="E5" s="1049"/>
      <c r="F5" s="1049"/>
      <c r="G5" s="1049"/>
      <c r="H5" s="1049"/>
      <c r="I5" s="1049"/>
      <c r="J5" s="1049"/>
      <c r="K5" s="214"/>
      <c r="L5" s="214"/>
      <c r="M5" s="497"/>
      <c r="N5" s="214"/>
      <c r="O5" s="214"/>
      <c r="P5" s="497"/>
    </row>
    <row r="6" spans="2:16" s="369" customFormat="1" x14ac:dyDescent="0.25">
      <c r="B6" s="1050" t="s">
        <v>282</v>
      </c>
      <c r="C6" s="1051"/>
      <c r="D6" s="1051"/>
      <c r="E6" s="1051"/>
      <c r="F6" s="1051"/>
      <c r="G6" s="1051"/>
      <c r="H6" s="1051"/>
      <c r="I6" s="1051"/>
      <c r="J6" s="1052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s="369" customFormat="1" ht="15" customHeight="1" x14ac:dyDescent="0.25">
      <c r="B7" s="1061" t="s">
        <v>283</v>
      </c>
      <c r="C7" s="1061"/>
      <c r="D7" s="1061"/>
      <c r="E7" s="1062"/>
      <c r="F7" s="1062"/>
      <c r="G7" s="1062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644">
        <v>1</v>
      </c>
      <c r="C8" s="1053"/>
      <c r="D8" s="1054"/>
      <c r="E8" s="1054"/>
      <c r="F8" s="1054"/>
      <c r="G8" s="1054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646">
        <v>2</v>
      </c>
      <c r="C9" s="1053"/>
      <c r="D9" s="1054"/>
      <c r="E9" s="1054"/>
      <c r="F9" s="1054"/>
      <c r="G9" s="1054"/>
      <c r="H9" s="168"/>
      <c r="I9" s="317"/>
      <c r="J9" s="489">
        <f t="shared" ref="J9:J47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644">
        <v>3</v>
      </c>
      <c r="C10" s="1053"/>
      <c r="D10" s="1054"/>
      <c r="E10" s="1054"/>
      <c r="F10" s="1054"/>
      <c r="G10" s="1054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646">
        <v>4</v>
      </c>
      <c r="C11" s="1053"/>
      <c r="D11" s="1054"/>
      <c r="E11" s="1054"/>
      <c r="F11" s="1054"/>
      <c r="G11" s="1054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644">
        <v>5</v>
      </c>
      <c r="C12" s="1053"/>
      <c r="D12" s="1054"/>
      <c r="E12" s="1054"/>
      <c r="F12" s="1054"/>
      <c r="G12" s="1054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646">
        <v>6</v>
      </c>
      <c r="C13" s="1053"/>
      <c r="D13" s="1054"/>
      <c r="E13" s="1054"/>
      <c r="F13" s="1054"/>
      <c r="G13" s="1054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644">
        <v>7</v>
      </c>
      <c r="C14" s="1053"/>
      <c r="D14" s="1054"/>
      <c r="E14" s="1054"/>
      <c r="F14" s="1054"/>
      <c r="G14" s="1054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646">
        <v>8</v>
      </c>
      <c r="C15" s="1053"/>
      <c r="D15" s="1054"/>
      <c r="E15" s="1054"/>
      <c r="F15" s="1054"/>
      <c r="G15" s="1054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644">
        <v>9</v>
      </c>
      <c r="C16" s="1053"/>
      <c r="D16" s="1054"/>
      <c r="E16" s="1054"/>
      <c r="F16" s="1054"/>
      <c r="G16" s="1054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646">
        <v>10</v>
      </c>
      <c r="C17" s="1053"/>
      <c r="D17" s="1054"/>
      <c r="E17" s="1054"/>
      <c r="F17" s="1054"/>
      <c r="G17" s="1054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644">
        <v>11</v>
      </c>
      <c r="C18" s="1053"/>
      <c r="D18" s="1054"/>
      <c r="E18" s="1054"/>
      <c r="F18" s="1054"/>
      <c r="G18" s="1054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646">
        <v>12</v>
      </c>
      <c r="C19" s="1053"/>
      <c r="D19" s="1054"/>
      <c r="E19" s="1054"/>
      <c r="F19" s="1054"/>
      <c r="G19" s="1054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644">
        <v>13</v>
      </c>
      <c r="C20" s="1053"/>
      <c r="D20" s="1054"/>
      <c r="E20" s="1054"/>
      <c r="F20" s="1054"/>
      <c r="G20" s="1054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646">
        <v>14</v>
      </c>
      <c r="C21" s="1053"/>
      <c r="D21" s="1054"/>
      <c r="E21" s="1054"/>
      <c r="F21" s="1054"/>
      <c r="G21" s="1054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644">
        <v>15</v>
      </c>
      <c r="C22" s="1053"/>
      <c r="D22" s="1054"/>
      <c r="E22" s="1054"/>
      <c r="F22" s="1054"/>
      <c r="G22" s="1054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646">
        <v>16</v>
      </c>
      <c r="C23" s="1053"/>
      <c r="D23" s="1054"/>
      <c r="E23" s="1054"/>
      <c r="F23" s="1054"/>
      <c r="G23" s="1054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644">
        <v>17</v>
      </c>
      <c r="C24" s="1053"/>
      <c r="D24" s="1054"/>
      <c r="E24" s="1054"/>
      <c r="F24" s="1054"/>
      <c r="G24" s="1054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646">
        <v>18</v>
      </c>
      <c r="C25" s="1053"/>
      <c r="D25" s="1054"/>
      <c r="E25" s="1054"/>
      <c r="F25" s="1054"/>
      <c r="G25" s="1054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644">
        <v>19</v>
      </c>
      <c r="C26" s="1053"/>
      <c r="D26" s="1054"/>
      <c r="E26" s="1054"/>
      <c r="F26" s="1054"/>
      <c r="G26" s="1054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646">
        <v>20</v>
      </c>
      <c r="C27" s="1053"/>
      <c r="D27" s="1054"/>
      <c r="E27" s="1054"/>
      <c r="F27" s="1054"/>
      <c r="G27" s="1054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644">
        <v>21</v>
      </c>
      <c r="C28" s="1053"/>
      <c r="D28" s="1054"/>
      <c r="E28" s="1054"/>
      <c r="F28" s="1054"/>
      <c r="G28" s="1054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646">
        <v>22</v>
      </c>
      <c r="C29" s="1053"/>
      <c r="D29" s="1054"/>
      <c r="E29" s="1054"/>
      <c r="F29" s="1054"/>
      <c r="G29" s="1054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644">
        <v>23</v>
      </c>
      <c r="C30" s="1053"/>
      <c r="D30" s="1054"/>
      <c r="E30" s="1054"/>
      <c r="F30" s="1054"/>
      <c r="G30" s="1054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646">
        <v>24</v>
      </c>
      <c r="C31" s="1053"/>
      <c r="D31" s="1054"/>
      <c r="E31" s="1054"/>
      <c r="F31" s="1054"/>
      <c r="G31" s="1054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644">
        <v>25</v>
      </c>
      <c r="C32" s="1053"/>
      <c r="D32" s="1054"/>
      <c r="E32" s="1054"/>
      <c r="F32" s="1054"/>
      <c r="G32" s="1054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646">
        <v>26</v>
      </c>
      <c r="C33" s="1053"/>
      <c r="D33" s="1054"/>
      <c r="E33" s="1054"/>
      <c r="F33" s="1054"/>
      <c r="G33" s="1054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644">
        <v>27</v>
      </c>
      <c r="C34" s="1053"/>
      <c r="D34" s="1054"/>
      <c r="E34" s="1054"/>
      <c r="F34" s="1054"/>
      <c r="G34" s="1054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646">
        <v>28</v>
      </c>
      <c r="C35" s="1053"/>
      <c r="D35" s="1054"/>
      <c r="E35" s="1054"/>
      <c r="F35" s="1054"/>
      <c r="G35" s="1054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644">
        <v>29</v>
      </c>
      <c r="C36" s="1053"/>
      <c r="D36" s="1054"/>
      <c r="E36" s="1054"/>
      <c r="F36" s="1054"/>
      <c r="G36" s="1054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646">
        <v>30</v>
      </c>
      <c r="C37" s="1053"/>
      <c r="D37" s="1054"/>
      <c r="E37" s="1054"/>
      <c r="F37" s="1054"/>
      <c r="G37" s="1054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644">
        <v>31</v>
      </c>
      <c r="C38" s="1053"/>
      <c r="D38" s="1054"/>
      <c r="E38" s="1054"/>
      <c r="F38" s="1054"/>
      <c r="G38" s="1054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646">
        <v>32</v>
      </c>
      <c r="C39" s="1053"/>
      <c r="D39" s="1054"/>
      <c r="E39" s="1054"/>
      <c r="F39" s="1054"/>
      <c r="G39" s="1054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644">
        <v>33</v>
      </c>
      <c r="C40" s="1053"/>
      <c r="D40" s="1054"/>
      <c r="E40" s="1054"/>
      <c r="F40" s="1054"/>
      <c r="G40" s="1054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646">
        <v>34</v>
      </c>
      <c r="C41" s="1053"/>
      <c r="D41" s="1054"/>
      <c r="E41" s="1054"/>
      <c r="F41" s="1054"/>
      <c r="G41" s="1054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644">
        <v>35</v>
      </c>
      <c r="C42" s="1053"/>
      <c r="D42" s="1054"/>
      <c r="E42" s="1054"/>
      <c r="F42" s="1054"/>
      <c r="G42" s="1054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646">
        <v>36</v>
      </c>
      <c r="C43" s="1053"/>
      <c r="D43" s="1054"/>
      <c r="E43" s="1054"/>
      <c r="F43" s="1054"/>
      <c r="G43" s="1054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644">
        <v>37</v>
      </c>
      <c r="C44" s="1053"/>
      <c r="D44" s="1054"/>
      <c r="E44" s="1054"/>
      <c r="F44" s="1054"/>
      <c r="G44" s="1054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646">
        <v>38</v>
      </c>
      <c r="C45" s="1053"/>
      <c r="D45" s="1054"/>
      <c r="E45" s="1054"/>
      <c r="F45" s="1054"/>
      <c r="G45" s="1054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644">
        <v>39</v>
      </c>
      <c r="C46" s="1053"/>
      <c r="D46" s="1054"/>
      <c r="E46" s="1054"/>
      <c r="F46" s="1054"/>
      <c r="G46" s="1054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646">
        <v>40</v>
      </c>
      <c r="C47" s="1053"/>
      <c r="D47" s="1054"/>
      <c r="E47" s="1054"/>
      <c r="F47" s="1054"/>
      <c r="G47" s="1054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644"/>
      <c r="C48" s="1058" t="s">
        <v>288</v>
      </c>
      <c r="D48" s="1059"/>
      <c r="E48" s="1059"/>
      <c r="F48" s="1059"/>
      <c r="G48" s="1059"/>
      <c r="H48" s="169">
        <v>20</v>
      </c>
      <c r="I48" s="317"/>
      <c r="J48" s="489">
        <f>IFERROR(SMALL(K48:P48,1),0)</f>
        <v>0</v>
      </c>
      <c r="K48" s="322"/>
      <c r="L48" s="322"/>
      <c r="M48" s="322"/>
      <c r="N48" s="322"/>
      <c r="O48" s="322"/>
      <c r="P48" s="322"/>
    </row>
    <row r="49" spans="2:16" s="453" customFormat="1" ht="15" customHeight="1" x14ac:dyDescent="0.2">
      <c r="B49" s="459"/>
      <c r="C49" s="917" t="s">
        <v>926</v>
      </c>
      <c r="D49" s="917"/>
      <c r="E49" s="917"/>
      <c r="F49" s="917"/>
      <c r="G49" s="917"/>
      <c r="H49" s="917"/>
      <c r="I49" s="917"/>
      <c r="J49" s="917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6" s="649" customFormat="1" ht="15" customHeight="1" x14ac:dyDescent="0.2">
      <c r="B50" s="918" t="s">
        <v>916</v>
      </c>
      <c r="C50" s="919"/>
      <c r="D50" s="919"/>
      <c r="E50" s="919"/>
      <c r="F50" s="919"/>
      <c r="G50" s="919"/>
      <c r="H50" s="919"/>
      <c r="I50" s="919"/>
      <c r="J50" s="920"/>
      <c r="K50" s="478"/>
      <c r="L50" s="478"/>
      <c r="M50" s="478"/>
      <c r="N50" s="478"/>
      <c r="O50" s="478"/>
      <c r="P50" s="478"/>
    </row>
    <row r="51" spans="2:16" s="649" customFormat="1" ht="15" customHeight="1" x14ac:dyDescent="0.2">
      <c r="B51" s="918" t="s">
        <v>917</v>
      </c>
      <c r="C51" s="919"/>
      <c r="D51" s="919"/>
      <c r="E51" s="919"/>
      <c r="F51" s="919"/>
      <c r="G51" s="919"/>
      <c r="H51" s="919"/>
      <c r="I51" s="919"/>
      <c r="J51" s="920"/>
      <c r="K51" s="479"/>
      <c r="L51" s="479"/>
      <c r="M51" s="479"/>
      <c r="N51" s="479"/>
      <c r="O51" s="479"/>
      <c r="P51" s="479"/>
    </row>
    <row r="52" spans="2:16" s="649" customFormat="1" ht="15" customHeight="1" x14ac:dyDescent="0.2">
      <c r="B52" s="918" t="s">
        <v>918</v>
      </c>
      <c r="C52" s="919"/>
      <c r="D52" s="919"/>
      <c r="E52" s="919"/>
      <c r="F52" s="919"/>
      <c r="G52" s="919"/>
      <c r="H52" s="919"/>
      <c r="I52" s="919"/>
      <c r="J52" s="920"/>
      <c r="K52" s="480"/>
      <c r="L52" s="480"/>
      <c r="M52" s="480"/>
      <c r="N52" s="480"/>
      <c r="O52" s="480"/>
      <c r="P52" s="480"/>
    </row>
    <row r="53" spans="2:16" s="649" customFormat="1" ht="15" customHeight="1" x14ac:dyDescent="0.2">
      <c r="B53" s="918" t="s">
        <v>919</v>
      </c>
      <c r="C53" s="919"/>
      <c r="D53" s="919"/>
      <c r="E53" s="919"/>
      <c r="F53" s="919"/>
      <c r="G53" s="919"/>
      <c r="H53" s="919"/>
      <c r="I53" s="919"/>
      <c r="J53" s="920"/>
      <c r="K53" s="480"/>
      <c r="L53" s="480"/>
      <c r="M53" s="480"/>
      <c r="N53" s="480"/>
      <c r="O53" s="480"/>
      <c r="P53" s="480"/>
    </row>
    <row r="54" spans="2:16" s="649" customFormat="1" ht="15" customHeight="1" x14ac:dyDescent="0.2">
      <c r="B54" s="918" t="s">
        <v>920</v>
      </c>
      <c r="C54" s="919"/>
      <c r="D54" s="919"/>
      <c r="E54" s="919"/>
      <c r="F54" s="919"/>
      <c r="G54" s="919"/>
      <c r="H54" s="919"/>
      <c r="I54" s="919"/>
      <c r="J54" s="920"/>
      <c r="K54" s="663"/>
      <c r="L54" s="478"/>
      <c r="M54" s="478"/>
      <c r="N54" s="478"/>
      <c r="O54" s="478"/>
      <c r="P54" s="478"/>
    </row>
    <row r="55" spans="2:16" s="649" customFormat="1" x14ac:dyDescent="0.2">
      <c r="B55" s="918" t="s">
        <v>921</v>
      </c>
      <c r="C55" s="919"/>
      <c r="D55" s="919"/>
      <c r="E55" s="919"/>
      <c r="F55" s="919"/>
      <c r="G55" s="919"/>
      <c r="H55" s="919"/>
      <c r="I55" s="919"/>
      <c r="J55" s="920"/>
      <c r="K55" s="481"/>
      <c r="L55" s="481"/>
      <c r="M55" s="481"/>
      <c r="N55" s="481"/>
      <c r="O55" s="481"/>
      <c r="P55" s="481"/>
    </row>
    <row r="56" spans="2:16" s="649" customFormat="1" x14ac:dyDescent="0.2">
      <c r="B56" s="918" t="s">
        <v>922</v>
      </c>
      <c r="C56" s="919"/>
      <c r="D56" s="919"/>
      <c r="E56" s="919"/>
      <c r="F56" s="919"/>
      <c r="G56" s="919"/>
      <c r="H56" s="919"/>
      <c r="I56" s="919"/>
      <c r="J56" s="920"/>
      <c r="K56" s="482"/>
      <c r="L56" s="482"/>
      <c r="M56" s="482"/>
      <c r="N56" s="482"/>
      <c r="O56" s="482"/>
      <c r="P56" s="482"/>
    </row>
    <row r="57" spans="2:16" s="650" customFormat="1" ht="15" customHeight="1" x14ac:dyDescent="0.2">
      <c r="B57" s="1090" t="s">
        <v>923</v>
      </c>
      <c r="C57" s="1091"/>
      <c r="D57" s="1091"/>
      <c r="E57" s="1091"/>
      <c r="F57" s="1091"/>
      <c r="G57" s="1091"/>
      <c r="H57" s="1091"/>
      <c r="I57" s="1091"/>
      <c r="J57" s="1092"/>
      <c r="K57" s="1088" t="s">
        <v>913</v>
      </c>
      <c r="L57" s="1088"/>
      <c r="M57" s="1088"/>
      <c r="N57" s="1088" t="s">
        <v>913</v>
      </c>
      <c r="O57" s="1088"/>
      <c r="P57" s="1088"/>
    </row>
    <row r="58" spans="2:16" s="369" customFormat="1" x14ac:dyDescent="0.25">
      <c r="B58" s="1050" t="s">
        <v>291</v>
      </c>
      <c r="C58" s="1051"/>
      <c r="D58" s="1051"/>
      <c r="E58" s="1051"/>
      <c r="F58" s="1051"/>
      <c r="G58" s="1051"/>
      <c r="H58" s="1051"/>
      <c r="I58" s="1051"/>
      <c r="J58" s="1052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6" s="369" customFormat="1" ht="45" x14ac:dyDescent="0.25">
      <c r="B59" s="313"/>
      <c r="C59" s="1056" t="s">
        <v>293</v>
      </c>
      <c r="D59" s="1056"/>
      <c r="E59" s="1056"/>
      <c r="F59" s="1056"/>
      <c r="G59" s="1057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6" ht="15" customHeight="1" x14ac:dyDescent="0.25">
      <c r="B60" s="644">
        <v>1</v>
      </c>
      <c r="C60" s="1060"/>
      <c r="D60" s="1060"/>
      <c r="E60" s="1060"/>
      <c r="F60" s="1060"/>
      <c r="G60" s="1053"/>
      <c r="H60" s="636"/>
      <c r="I60" s="316"/>
      <c r="J60" s="645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646">
        <v>2</v>
      </c>
      <c r="C61" s="1060"/>
      <c r="D61" s="1060"/>
      <c r="E61" s="1060"/>
      <c r="F61" s="1060"/>
      <c r="G61" s="1053"/>
      <c r="H61" s="177"/>
      <c r="I61" s="317"/>
      <c r="J61" s="645">
        <f>IFERROR(SMALL(K61:P61,1),0)</f>
        <v>0</v>
      </c>
      <c r="K61" s="322"/>
      <c r="L61" s="322"/>
      <c r="M61" s="322"/>
      <c r="N61" s="322"/>
      <c r="O61" s="322"/>
      <c r="P61" s="322"/>
    </row>
    <row r="62" spans="2:16" ht="15" customHeight="1" x14ac:dyDescent="0.25">
      <c r="B62" s="644">
        <v>3</v>
      </c>
      <c r="C62" s="1060"/>
      <c r="D62" s="1060"/>
      <c r="E62" s="1060"/>
      <c r="F62" s="1060"/>
      <c r="G62" s="1053"/>
      <c r="H62" s="177"/>
      <c r="I62" s="317"/>
      <c r="J62" s="645">
        <f>IFERROR(SMALL(K62:P62,1),0)</f>
        <v>0</v>
      </c>
      <c r="K62" s="322"/>
      <c r="L62" s="322"/>
      <c r="M62" s="322"/>
      <c r="N62" s="322"/>
      <c r="O62" s="322"/>
      <c r="P62" s="322"/>
    </row>
    <row r="63" spans="2:16" ht="15" customHeight="1" x14ac:dyDescent="0.25">
      <c r="B63" s="646">
        <v>4</v>
      </c>
      <c r="C63" s="1060"/>
      <c r="D63" s="1060"/>
      <c r="E63" s="1060"/>
      <c r="F63" s="1060"/>
      <c r="G63" s="1053"/>
      <c r="H63" s="177"/>
      <c r="I63" s="317"/>
      <c r="J63" s="645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644">
        <v>5</v>
      </c>
      <c r="C64" s="1060"/>
      <c r="D64" s="1060"/>
      <c r="E64" s="1060"/>
      <c r="F64" s="1060"/>
      <c r="G64" s="1053"/>
      <c r="H64" s="177"/>
      <c r="I64" s="317"/>
      <c r="J64" s="645">
        <f>IFERROR(SMALL(K64:P64,1),0)</f>
        <v>0</v>
      </c>
      <c r="K64" s="322"/>
      <c r="L64" s="322"/>
      <c r="M64" s="322"/>
      <c r="N64" s="322"/>
      <c r="O64" s="322"/>
      <c r="P64" s="322"/>
    </row>
    <row r="65" spans="2:16" s="649" customFormat="1" ht="15" customHeight="1" x14ac:dyDescent="0.2">
      <c r="B65" s="647"/>
      <c r="C65" s="1089" t="s">
        <v>926</v>
      </c>
      <c r="D65" s="1089"/>
      <c r="E65" s="1089"/>
      <c r="F65" s="1089"/>
      <c r="G65" s="1089"/>
      <c r="H65" s="1089"/>
      <c r="I65" s="1089"/>
      <c r="J65" s="1089"/>
      <c r="K65" s="648" t="s">
        <v>915</v>
      </c>
      <c r="L65" s="648" t="s">
        <v>924</v>
      </c>
      <c r="M65" s="648" t="s">
        <v>925</v>
      </c>
      <c r="N65" s="648" t="s">
        <v>941</v>
      </c>
      <c r="O65" s="648" t="s">
        <v>942</v>
      </c>
      <c r="P65" s="648" t="s">
        <v>943</v>
      </c>
    </row>
    <row r="66" spans="2:16" s="649" customFormat="1" ht="15" customHeight="1" x14ac:dyDescent="0.2">
      <c r="B66" s="918" t="s">
        <v>916</v>
      </c>
      <c r="C66" s="919"/>
      <c r="D66" s="919"/>
      <c r="E66" s="919"/>
      <c r="F66" s="919"/>
      <c r="G66" s="919"/>
      <c r="H66" s="919"/>
      <c r="I66" s="919"/>
      <c r="J66" s="920"/>
      <c r="K66" s="478"/>
      <c r="L66" s="478"/>
      <c r="M66" s="478"/>
      <c r="N66" s="478"/>
      <c r="O66" s="478"/>
      <c r="P66" s="478"/>
    </row>
    <row r="67" spans="2:16" s="649" customFormat="1" ht="15" customHeight="1" x14ac:dyDescent="0.2">
      <c r="B67" s="918" t="s">
        <v>917</v>
      </c>
      <c r="C67" s="919"/>
      <c r="D67" s="919"/>
      <c r="E67" s="919"/>
      <c r="F67" s="919"/>
      <c r="G67" s="919"/>
      <c r="H67" s="919"/>
      <c r="I67" s="919"/>
      <c r="J67" s="920"/>
      <c r="K67" s="479"/>
      <c r="L67" s="479"/>
      <c r="M67" s="479"/>
      <c r="N67" s="479"/>
      <c r="O67" s="479"/>
      <c r="P67" s="479"/>
    </row>
    <row r="68" spans="2:16" s="649" customFormat="1" ht="15" customHeight="1" x14ac:dyDescent="0.2">
      <c r="B68" s="918" t="s">
        <v>918</v>
      </c>
      <c r="C68" s="919"/>
      <c r="D68" s="919"/>
      <c r="E68" s="919"/>
      <c r="F68" s="919"/>
      <c r="G68" s="919"/>
      <c r="H68" s="919"/>
      <c r="I68" s="919"/>
      <c r="J68" s="920"/>
      <c r="K68" s="480"/>
      <c r="L68" s="480"/>
      <c r="M68" s="480"/>
      <c r="N68" s="480"/>
      <c r="O68" s="480"/>
      <c r="P68" s="480"/>
    </row>
    <row r="69" spans="2:16" s="649" customFormat="1" ht="15" customHeight="1" x14ac:dyDescent="0.2">
      <c r="B69" s="918" t="s">
        <v>919</v>
      </c>
      <c r="C69" s="919"/>
      <c r="D69" s="919"/>
      <c r="E69" s="919"/>
      <c r="F69" s="919"/>
      <c r="G69" s="919"/>
      <c r="H69" s="919"/>
      <c r="I69" s="919"/>
      <c r="J69" s="920"/>
      <c r="K69" s="480"/>
      <c r="L69" s="480"/>
      <c r="M69" s="480"/>
      <c r="N69" s="480"/>
      <c r="O69" s="480"/>
      <c r="P69" s="480"/>
    </row>
    <row r="70" spans="2:16" s="649" customFormat="1" ht="15" customHeight="1" x14ac:dyDescent="0.2">
      <c r="B70" s="918" t="s">
        <v>920</v>
      </c>
      <c r="C70" s="919"/>
      <c r="D70" s="919"/>
      <c r="E70" s="919"/>
      <c r="F70" s="919"/>
      <c r="G70" s="919"/>
      <c r="H70" s="919"/>
      <c r="I70" s="919"/>
      <c r="J70" s="920"/>
      <c r="K70" s="478"/>
      <c r="L70" s="478"/>
      <c r="M70" s="478"/>
      <c r="N70" s="478"/>
      <c r="O70" s="478"/>
      <c r="P70" s="478"/>
    </row>
    <row r="71" spans="2:16" s="649" customFormat="1" x14ac:dyDescent="0.2">
      <c r="B71" s="918" t="s">
        <v>921</v>
      </c>
      <c r="C71" s="919"/>
      <c r="D71" s="919"/>
      <c r="E71" s="919"/>
      <c r="F71" s="919"/>
      <c r="G71" s="919"/>
      <c r="H71" s="919"/>
      <c r="I71" s="919"/>
      <c r="J71" s="920"/>
      <c r="K71" s="481"/>
      <c r="L71" s="481"/>
      <c r="M71" s="481"/>
      <c r="N71" s="481"/>
      <c r="O71" s="481"/>
      <c r="P71" s="481"/>
    </row>
    <row r="72" spans="2:16" s="649" customFormat="1" x14ac:dyDescent="0.2">
      <c r="B72" s="918" t="s">
        <v>922</v>
      </c>
      <c r="C72" s="919"/>
      <c r="D72" s="919"/>
      <c r="E72" s="919"/>
      <c r="F72" s="919"/>
      <c r="G72" s="919"/>
      <c r="H72" s="919"/>
      <c r="I72" s="919"/>
      <c r="J72" s="920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40" t="s">
        <v>923</v>
      </c>
      <c r="C73" s="1041"/>
      <c r="D73" s="1041"/>
      <c r="E73" s="1041"/>
      <c r="F73" s="1041"/>
      <c r="G73" s="1041"/>
      <c r="H73" s="1041"/>
      <c r="I73" s="1041"/>
      <c r="J73" s="1042"/>
      <c r="K73" s="994" t="s">
        <v>913</v>
      </c>
      <c r="L73" s="994"/>
      <c r="M73" s="994"/>
      <c r="N73" s="994" t="s">
        <v>913</v>
      </c>
      <c r="O73" s="994"/>
      <c r="P73" s="994"/>
    </row>
    <row r="74" spans="2:16" s="369" customFormat="1" ht="15" customHeight="1" x14ac:dyDescent="0.25">
      <c r="B74" s="1050" t="s">
        <v>299</v>
      </c>
      <c r="C74" s="1051"/>
      <c r="D74" s="1051"/>
      <c r="E74" s="1051"/>
      <c r="F74" s="1051"/>
      <c r="G74" s="1051"/>
      <c r="H74" s="1051"/>
      <c r="I74" s="1051"/>
      <c r="J74" s="1052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s="369" customFormat="1" ht="15" customHeight="1" x14ac:dyDescent="0.25">
      <c r="B75" s="313"/>
      <c r="C75" s="1044" t="s">
        <v>178</v>
      </c>
      <c r="D75" s="1044"/>
      <c r="E75" s="1044"/>
      <c r="F75" s="1044"/>
      <c r="G75" s="1044"/>
      <c r="H75" s="1045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653">
        <v>1</v>
      </c>
      <c r="C76" s="1046"/>
      <c r="D76" s="1046"/>
      <c r="E76" s="1046"/>
      <c r="F76" s="1046"/>
      <c r="G76" s="1046"/>
      <c r="H76" s="1047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653">
        <v>2</v>
      </c>
      <c r="C77" s="1046"/>
      <c r="D77" s="1046"/>
      <c r="E77" s="1046"/>
      <c r="F77" s="1046"/>
      <c r="G77" s="1046"/>
      <c r="H77" s="1047"/>
      <c r="I77" s="317"/>
      <c r="J77" s="489">
        <f>IFERROR(SMALL(K77:P77,1),0)</f>
        <v>0</v>
      </c>
      <c r="K77" s="322"/>
      <c r="L77" s="322" t="s">
        <v>266</v>
      </c>
      <c r="M77" s="322"/>
      <c r="N77" s="322"/>
      <c r="O77" s="322"/>
      <c r="P77" s="322"/>
    </row>
    <row r="78" spans="2:16" ht="15" customHeight="1" x14ac:dyDescent="0.25">
      <c r="B78" s="653">
        <v>3</v>
      </c>
      <c r="C78" s="1046"/>
      <c r="D78" s="1046"/>
      <c r="E78" s="1046"/>
      <c r="F78" s="1046"/>
      <c r="G78" s="1046"/>
      <c r="H78" s="1047"/>
      <c r="I78" s="317"/>
      <c r="J78" s="489">
        <f>IFERROR(SMALL(K78:P78,1),0)</f>
        <v>0</v>
      </c>
      <c r="K78" s="322" t="s">
        <v>266</v>
      </c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17" t="s">
        <v>926</v>
      </c>
      <c r="D79" s="917"/>
      <c r="E79" s="917"/>
      <c r="F79" s="917"/>
      <c r="G79" s="917"/>
      <c r="H79" s="917"/>
      <c r="I79" s="917"/>
      <c r="J79" s="917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649" customFormat="1" ht="15" customHeight="1" x14ac:dyDescent="0.2">
      <c r="B80" s="918" t="s">
        <v>916</v>
      </c>
      <c r="C80" s="919"/>
      <c r="D80" s="919"/>
      <c r="E80" s="919"/>
      <c r="F80" s="919"/>
      <c r="G80" s="919"/>
      <c r="H80" s="919"/>
      <c r="I80" s="919"/>
      <c r="J80" s="920"/>
      <c r="K80" s="663"/>
      <c r="L80" s="478"/>
      <c r="M80" s="478"/>
      <c r="N80" s="478"/>
      <c r="O80" s="478"/>
      <c r="P80" s="478"/>
    </row>
    <row r="81" spans="2:16" s="649" customFormat="1" ht="15" customHeight="1" x14ac:dyDescent="0.2">
      <c r="B81" s="918" t="s">
        <v>917</v>
      </c>
      <c r="C81" s="919"/>
      <c r="D81" s="919"/>
      <c r="E81" s="919"/>
      <c r="F81" s="919"/>
      <c r="G81" s="919"/>
      <c r="H81" s="919"/>
      <c r="I81" s="919"/>
      <c r="J81" s="920"/>
      <c r="K81" s="479"/>
      <c r="L81" s="479" t="s">
        <v>266</v>
      </c>
      <c r="M81" s="479"/>
      <c r="N81" s="479"/>
      <c r="O81" s="479"/>
      <c r="P81" s="479"/>
    </row>
    <row r="82" spans="2:16" s="649" customFormat="1" ht="15" customHeight="1" x14ac:dyDescent="0.2">
      <c r="B82" s="918" t="s">
        <v>918</v>
      </c>
      <c r="C82" s="919"/>
      <c r="D82" s="919"/>
      <c r="E82" s="919"/>
      <c r="F82" s="919"/>
      <c r="G82" s="919"/>
      <c r="H82" s="919"/>
      <c r="I82" s="919"/>
      <c r="J82" s="920"/>
      <c r="K82" s="480"/>
      <c r="L82" s="480"/>
      <c r="M82" s="480"/>
      <c r="N82" s="480"/>
      <c r="O82" s="480"/>
      <c r="P82" s="480"/>
    </row>
    <row r="83" spans="2:16" s="649" customFormat="1" ht="15" customHeight="1" x14ac:dyDescent="0.2">
      <c r="B83" s="918" t="s">
        <v>919</v>
      </c>
      <c r="C83" s="919"/>
      <c r="D83" s="919"/>
      <c r="E83" s="919"/>
      <c r="F83" s="919"/>
      <c r="G83" s="919"/>
      <c r="H83" s="919"/>
      <c r="I83" s="919"/>
      <c r="J83" s="920"/>
      <c r="K83" s="480"/>
      <c r="L83" s="480"/>
      <c r="M83" s="480"/>
      <c r="N83" s="480"/>
      <c r="O83" s="480"/>
      <c r="P83" s="480"/>
    </row>
    <row r="84" spans="2:16" s="649" customFormat="1" ht="15" customHeight="1" x14ac:dyDescent="0.2">
      <c r="B84" s="918" t="s">
        <v>920</v>
      </c>
      <c r="C84" s="919"/>
      <c r="D84" s="919"/>
      <c r="E84" s="919"/>
      <c r="F84" s="919"/>
      <c r="G84" s="919"/>
      <c r="H84" s="919"/>
      <c r="I84" s="919"/>
      <c r="J84" s="920"/>
      <c r="K84" s="478"/>
      <c r="L84" s="478"/>
      <c r="M84" s="478"/>
      <c r="N84" s="478"/>
      <c r="O84" s="478"/>
      <c r="P84" s="478"/>
    </row>
    <row r="85" spans="2:16" s="649" customFormat="1" x14ac:dyDescent="0.2">
      <c r="B85" s="918" t="s">
        <v>921</v>
      </c>
      <c r="C85" s="919"/>
      <c r="D85" s="919"/>
      <c r="E85" s="919"/>
      <c r="F85" s="919"/>
      <c r="G85" s="919"/>
      <c r="H85" s="919"/>
      <c r="I85" s="919"/>
      <c r="J85" s="920"/>
      <c r="K85" s="481"/>
      <c r="L85" s="481"/>
      <c r="M85" s="481"/>
      <c r="N85" s="481"/>
      <c r="O85" s="481"/>
      <c r="P85" s="481"/>
    </row>
    <row r="86" spans="2:16" s="649" customFormat="1" x14ac:dyDescent="0.2">
      <c r="B86" s="918" t="s">
        <v>922</v>
      </c>
      <c r="C86" s="919"/>
      <c r="D86" s="919"/>
      <c r="E86" s="919"/>
      <c r="F86" s="919"/>
      <c r="G86" s="919"/>
      <c r="H86" s="919"/>
      <c r="I86" s="919"/>
      <c r="J86" s="920"/>
      <c r="K86" s="482"/>
      <c r="L86" s="482"/>
      <c r="M86" s="656" t="s">
        <v>266</v>
      </c>
      <c r="N86" s="482"/>
      <c r="O86" s="482"/>
      <c r="P86" s="482"/>
    </row>
    <row r="87" spans="2:16" s="499" customFormat="1" ht="15" customHeight="1" x14ac:dyDescent="0.2">
      <c r="B87" s="1040" t="s">
        <v>923</v>
      </c>
      <c r="C87" s="1041"/>
      <c r="D87" s="1041"/>
      <c r="E87" s="1041"/>
      <c r="F87" s="1041"/>
      <c r="G87" s="1041"/>
      <c r="H87" s="1041"/>
      <c r="I87" s="1041"/>
      <c r="J87" s="1042"/>
      <c r="K87" s="994" t="s">
        <v>913</v>
      </c>
      <c r="L87" s="994"/>
      <c r="M87" s="994"/>
      <c r="N87" s="994" t="s">
        <v>913</v>
      </c>
      <c r="O87" s="994"/>
      <c r="P87" s="994"/>
    </row>
    <row r="88" spans="2:16" s="369" customFormat="1" ht="15" customHeight="1" x14ac:dyDescent="0.25">
      <c r="B88" s="1048" t="s">
        <v>706</v>
      </c>
      <c r="C88" s="1049"/>
      <c r="D88" s="1049"/>
      <c r="E88" s="1049"/>
      <c r="F88" s="1049"/>
      <c r="G88" s="1049"/>
      <c r="H88" s="1049"/>
      <c r="I88" s="1049"/>
      <c r="J88" s="1055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s="369" customFormat="1" ht="15" customHeight="1" x14ac:dyDescent="0.25">
      <c r="B89" s="1043" t="s">
        <v>15</v>
      </c>
      <c r="C89" s="1044"/>
      <c r="D89" s="1044"/>
      <c r="E89" s="1044"/>
      <c r="F89" s="1044"/>
      <c r="G89" s="1044"/>
      <c r="H89" s="1045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653">
        <v>1</v>
      </c>
      <c r="C90" s="1046"/>
      <c r="D90" s="1046"/>
      <c r="E90" s="1046"/>
      <c r="F90" s="1046"/>
      <c r="G90" s="1046"/>
      <c r="H90" s="1047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653">
        <v>2</v>
      </c>
      <c r="C91" s="1046"/>
      <c r="D91" s="1046"/>
      <c r="E91" s="1046"/>
      <c r="F91" s="1046"/>
      <c r="G91" s="1046"/>
      <c r="H91" s="1047"/>
      <c r="I91" s="317"/>
      <c r="J91" s="489">
        <f>IFERROR(SMALL(K91:P91,1),0)</f>
        <v>0</v>
      </c>
      <c r="K91" s="322"/>
      <c r="L91" s="322" t="s">
        <v>266</v>
      </c>
      <c r="M91" s="322" t="s">
        <v>266</v>
      </c>
      <c r="N91" s="322"/>
      <c r="O91" s="322"/>
      <c r="P91" s="322"/>
    </row>
    <row r="92" spans="2:16" ht="15" customHeight="1" x14ac:dyDescent="0.25">
      <c r="B92" s="653">
        <v>3</v>
      </c>
      <c r="C92" s="1046"/>
      <c r="D92" s="1046"/>
      <c r="E92" s="1046"/>
      <c r="F92" s="1046"/>
      <c r="G92" s="1046"/>
      <c r="H92" s="1047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17" t="s">
        <v>926</v>
      </c>
      <c r="D93" s="917"/>
      <c r="E93" s="917"/>
      <c r="F93" s="917"/>
      <c r="G93" s="917"/>
      <c r="H93" s="917"/>
      <c r="I93" s="917"/>
      <c r="J93" s="917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6" s="649" customFormat="1" ht="15" customHeight="1" x14ac:dyDescent="0.2">
      <c r="B94" s="918" t="s">
        <v>916</v>
      </c>
      <c r="C94" s="919"/>
      <c r="D94" s="919"/>
      <c r="E94" s="919"/>
      <c r="F94" s="919"/>
      <c r="G94" s="919"/>
      <c r="H94" s="919"/>
      <c r="I94" s="919"/>
      <c r="J94" s="920"/>
      <c r="K94" s="478"/>
      <c r="L94" s="478"/>
      <c r="M94" s="478"/>
      <c r="N94" s="478"/>
      <c r="O94" s="478"/>
      <c r="P94" s="478"/>
    </row>
    <row r="95" spans="2:16" s="649" customFormat="1" ht="15" customHeight="1" x14ac:dyDescent="0.2">
      <c r="B95" s="918" t="s">
        <v>917</v>
      </c>
      <c r="C95" s="919"/>
      <c r="D95" s="919"/>
      <c r="E95" s="919"/>
      <c r="F95" s="919"/>
      <c r="G95" s="919"/>
      <c r="H95" s="919"/>
      <c r="I95" s="919"/>
      <c r="J95" s="920"/>
      <c r="K95" s="479" t="s">
        <v>266</v>
      </c>
      <c r="L95" s="479" t="s">
        <v>266</v>
      </c>
      <c r="M95" s="479" t="s">
        <v>266</v>
      </c>
      <c r="N95" s="479"/>
      <c r="O95" s="479"/>
      <c r="P95" s="479"/>
    </row>
    <row r="96" spans="2:16" s="649" customFormat="1" ht="15" customHeight="1" x14ac:dyDescent="0.2">
      <c r="B96" s="918" t="s">
        <v>918</v>
      </c>
      <c r="C96" s="919"/>
      <c r="D96" s="919"/>
      <c r="E96" s="919"/>
      <c r="F96" s="919"/>
      <c r="G96" s="919"/>
      <c r="H96" s="919"/>
      <c r="I96" s="919"/>
      <c r="J96" s="920"/>
      <c r="K96" s="480"/>
      <c r="L96" s="480"/>
      <c r="M96" s="480"/>
      <c r="N96" s="480"/>
      <c r="O96" s="480" t="s">
        <v>266</v>
      </c>
      <c r="P96" s="480" t="s">
        <v>266</v>
      </c>
    </row>
    <row r="97" spans="2:16" s="649" customFormat="1" ht="15" customHeight="1" x14ac:dyDescent="0.2">
      <c r="B97" s="918" t="s">
        <v>919</v>
      </c>
      <c r="C97" s="919"/>
      <c r="D97" s="919"/>
      <c r="E97" s="919"/>
      <c r="F97" s="919"/>
      <c r="G97" s="919"/>
      <c r="H97" s="919"/>
      <c r="I97" s="919"/>
      <c r="J97" s="920"/>
      <c r="K97" s="480"/>
      <c r="L97" s="480"/>
      <c r="M97" s="480"/>
      <c r="N97" s="480"/>
      <c r="O97" s="480"/>
      <c r="P97" s="480"/>
    </row>
    <row r="98" spans="2:16" s="649" customFormat="1" ht="15" customHeight="1" x14ac:dyDescent="0.2">
      <c r="B98" s="918" t="s">
        <v>920</v>
      </c>
      <c r="C98" s="919"/>
      <c r="D98" s="919"/>
      <c r="E98" s="919"/>
      <c r="F98" s="919"/>
      <c r="G98" s="919"/>
      <c r="H98" s="919"/>
      <c r="I98" s="919"/>
      <c r="J98" s="920"/>
      <c r="K98" s="478"/>
      <c r="L98" s="478"/>
      <c r="M98" s="478"/>
      <c r="N98" s="478"/>
      <c r="O98" s="478"/>
      <c r="P98" s="478"/>
    </row>
    <row r="99" spans="2:16" s="649" customFormat="1" x14ac:dyDescent="0.2">
      <c r="B99" s="918" t="s">
        <v>921</v>
      </c>
      <c r="C99" s="919"/>
      <c r="D99" s="919"/>
      <c r="E99" s="919"/>
      <c r="F99" s="919"/>
      <c r="G99" s="919"/>
      <c r="H99" s="919"/>
      <c r="I99" s="919"/>
      <c r="J99" s="920"/>
      <c r="K99" s="481"/>
      <c r="L99" s="481"/>
      <c r="M99" s="481"/>
      <c r="N99" s="481" t="s">
        <v>266</v>
      </c>
      <c r="O99" s="481"/>
      <c r="P99" s="481"/>
    </row>
    <row r="100" spans="2:16" s="649" customFormat="1" x14ac:dyDescent="0.2">
      <c r="B100" s="918" t="s">
        <v>922</v>
      </c>
      <c r="C100" s="919"/>
      <c r="D100" s="919"/>
      <c r="E100" s="919"/>
      <c r="F100" s="919"/>
      <c r="G100" s="919"/>
      <c r="H100" s="919"/>
      <c r="I100" s="919"/>
      <c r="J100" s="920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40" t="s">
        <v>923</v>
      </c>
      <c r="C101" s="1041"/>
      <c r="D101" s="1041"/>
      <c r="E101" s="1041"/>
      <c r="F101" s="1041"/>
      <c r="G101" s="1041"/>
      <c r="H101" s="1041"/>
      <c r="I101" s="1041"/>
      <c r="J101" s="1042"/>
      <c r="K101" s="994" t="s">
        <v>913</v>
      </c>
      <c r="L101" s="994"/>
      <c r="M101" s="994"/>
      <c r="N101" s="994" t="s">
        <v>913</v>
      </c>
      <c r="O101" s="994"/>
      <c r="P101" s="994"/>
    </row>
  </sheetData>
  <sheetProtection password="C9A4" sheet="1" objects="1" scenarios="1"/>
  <mergeCells count="108">
    <mergeCell ref="D2:I2"/>
    <mergeCell ref="C8:G8"/>
    <mergeCell ref="C9:G9"/>
    <mergeCell ref="C10:G10"/>
    <mergeCell ref="C11:G11"/>
    <mergeCell ref="C12:G12"/>
    <mergeCell ref="C20:G20"/>
    <mergeCell ref="C21:G21"/>
    <mergeCell ref="C22:G22"/>
    <mergeCell ref="C13:G13"/>
    <mergeCell ref="B3:J4"/>
    <mergeCell ref="C19:G19"/>
    <mergeCell ref="K3:P3"/>
    <mergeCell ref="B5:J5"/>
    <mergeCell ref="B6:J6"/>
    <mergeCell ref="B7:G7"/>
    <mergeCell ref="C14:G14"/>
    <mergeCell ref="C15:G15"/>
    <mergeCell ref="C16:G16"/>
    <mergeCell ref="C17:G17"/>
    <mergeCell ref="C18:G18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B56:J56"/>
    <mergeCell ref="B57:J57"/>
    <mergeCell ref="K57:M57"/>
    <mergeCell ref="C41:G41"/>
    <mergeCell ref="C42:G42"/>
    <mergeCell ref="C43:G43"/>
    <mergeCell ref="C48:G48"/>
    <mergeCell ref="C49:J49"/>
    <mergeCell ref="C44:G44"/>
    <mergeCell ref="C45:G45"/>
    <mergeCell ref="B50:J50"/>
    <mergeCell ref="B51:J51"/>
    <mergeCell ref="B52:J52"/>
    <mergeCell ref="B53:J53"/>
    <mergeCell ref="B54:J54"/>
    <mergeCell ref="B55:J55"/>
    <mergeCell ref="C46:G46"/>
    <mergeCell ref="C47:G47"/>
    <mergeCell ref="N57:P57"/>
    <mergeCell ref="B58:J58"/>
    <mergeCell ref="C59:G59"/>
    <mergeCell ref="C60:G60"/>
    <mergeCell ref="C61:G61"/>
    <mergeCell ref="C62:G62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72:J72"/>
    <mergeCell ref="B73:J73"/>
    <mergeCell ref="K73:M73"/>
    <mergeCell ref="C92:H92"/>
    <mergeCell ref="C93:J93"/>
    <mergeCell ref="B94:J94"/>
    <mergeCell ref="K87:M87"/>
    <mergeCell ref="N87:P87"/>
    <mergeCell ref="B88:J88"/>
    <mergeCell ref="N73:P73"/>
    <mergeCell ref="B74:J74"/>
    <mergeCell ref="C75:H75"/>
    <mergeCell ref="C76:H76"/>
    <mergeCell ref="C77:H77"/>
    <mergeCell ref="C78:H78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89:H89"/>
    <mergeCell ref="C90:H90"/>
    <mergeCell ref="C91:H91"/>
    <mergeCell ref="B98:J98"/>
    <mergeCell ref="B99:J99"/>
    <mergeCell ref="B100:J100"/>
    <mergeCell ref="B101:J101"/>
    <mergeCell ref="K101:M101"/>
    <mergeCell ref="N101:P101"/>
    <mergeCell ref="B95:J95"/>
    <mergeCell ref="B96:J96"/>
    <mergeCell ref="B97:J97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6A17D-D9BF-407A-A98D-FE8A7809E4AD}">
  <sheetPr codeName="Plan8">
    <tabColor theme="8"/>
  </sheetPr>
  <dimension ref="B2:Z87"/>
  <sheetViews>
    <sheetView showGridLines="0" zoomScale="70" zoomScaleNormal="70" workbookViewId="0">
      <pane ySplit="4" topLeftCell="A43" activePane="bottomLeft" state="frozen"/>
      <selection activeCell="H20" sqref="H20"/>
      <selection pane="bottomLeft" activeCell="N80" sqref="N80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5.85546875" style="369" bestFit="1" customWidth="1"/>
    <col min="15" max="16" width="3.5703125" style="369" customWidth="1"/>
    <col min="17" max="17" width="11.8554687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5.85546875" style="378" bestFit="1" customWidth="1"/>
    <col min="26" max="16384" width="9.140625" style="369"/>
  </cols>
  <sheetData>
    <row r="2" spans="2:26" ht="22.5" customHeight="1" x14ac:dyDescent="0.25">
      <c r="B2" s="974" t="s">
        <v>957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7"/>
      <c r="P2" s="974" t="str">
        <f>B2</f>
        <v>CUSTOS - CONDICIONAMENTO AMBIENTAL (ORIGEM DOS RECURSOS)</v>
      </c>
      <c r="Q2" s="975"/>
      <c r="R2" s="975"/>
      <c r="S2" s="975"/>
      <c r="T2" s="975"/>
      <c r="U2" s="975"/>
      <c r="V2" s="975"/>
      <c r="W2" s="975"/>
      <c r="X2" s="987"/>
      <c r="Y2" s="379"/>
      <c r="Z2" s="376"/>
    </row>
    <row r="3" spans="2:26" x14ac:dyDescent="0.25">
      <c r="B3" s="988" t="s">
        <v>798</v>
      </c>
      <c r="C3" s="989"/>
      <c r="D3" s="989"/>
      <c r="E3" s="989"/>
      <c r="F3" s="989"/>
      <c r="G3" s="989"/>
      <c r="H3" s="989"/>
      <c r="I3" s="989"/>
      <c r="J3" s="989"/>
      <c r="K3" s="990"/>
      <c r="L3" s="988" t="s">
        <v>213</v>
      </c>
      <c r="M3" s="989"/>
      <c r="N3" s="990"/>
      <c r="P3" s="988" t="s">
        <v>695</v>
      </c>
      <c r="Q3" s="989"/>
      <c r="R3" s="989"/>
      <c r="S3" s="989"/>
      <c r="T3" s="989"/>
      <c r="U3" s="989"/>
      <c r="V3" s="989"/>
      <c r="W3" s="989"/>
      <c r="X3" s="990"/>
    </row>
    <row r="4" spans="2:26" x14ac:dyDescent="0.25">
      <c r="B4" s="991"/>
      <c r="C4" s="992"/>
      <c r="D4" s="992"/>
      <c r="E4" s="992"/>
      <c r="F4" s="992"/>
      <c r="G4" s="992"/>
      <c r="H4" s="992"/>
      <c r="I4" s="992"/>
      <c r="J4" s="992"/>
      <c r="K4" s="993"/>
      <c r="L4" s="309" t="s">
        <v>795</v>
      </c>
      <c r="M4" s="309" t="s">
        <v>239</v>
      </c>
      <c r="N4" s="310" t="s">
        <v>240</v>
      </c>
      <c r="P4" s="991"/>
      <c r="Q4" s="992"/>
      <c r="R4" s="992"/>
      <c r="S4" s="992"/>
      <c r="T4" s="992"/>
      <c r="U4" s="992"/>
      <c r="V4" s="992"/>
      <c r="W4" s="992"/>
      <c r="X4" s="993"/>
    </row>
    <row r="5" spans="2:26" x14ac:dyDescent="0.25">
      <c r="B5" s="1048" t="s">
        <v>692</v>
      </c>
      <c r="C5" s="1049"/>
      <c r="D5" s="1049"/>
      <c r="E5" s="1049"/>
      <c r="F5" s="1049"/>
      <c r="G5" s="1049"/>
      <c r="H5" s="1049"/>
      <c r="I5" s="1049"/>
      <c r="J5" s="1049"/>
      <c r="K5" s="1049"/>
      <c r="L5" s="1049"/>
      <c r="M5" s="1049"/>
      <c r="N5" s="1055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50" t="s">
        <v>282</v>
      </c>
      <c r="C6" s="1051"/>
      <c r="D6" s="1051"/>
      <c r="E6" s="1051"/>
      <c r="F6" s="1051"/>
      <c r="G6" s="1051"/>
      <c r="H6" s="1051"/>
      <c r="I6" s="1051"/>
      <c r="J6" s="1051"/>
      <c r="K6" s="1051"/>
      <c r="L6" s="1051"/>
      <c r="M6" s="1051"/>
      <c r="N6" s="1052"/>
      <c r="P6" s="1050" t="s">
        <v>282</v>
      </c>
      <c r="Q6" s="1051"/>
      <c r="R6" s="1051"/>
      <c r="S6" s="1051"/>
      <c r="T6" s="1051"/>
      <c r="U6" s="1051"/>
      <c r="V6" s="1051"/>
      <c r="W6" s="1051"/>
      <c r="X6" s="1052"/>
    </row>
    <row r="7" spans="2:26" ht="18" customHeight="1" x14ac:dyDescent="0.25">
      <c r="B7" s="1061" t="s">
        <v>283</v>
      </c>
      <c r="C7" s="1061"/>
      <c r="D7" s="1061"/>
      <c r="E7" s="1062"/>
      <c r="F7" s="1062"/>
      <c r="G7" s="1062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61" t="str">
        <f>B7</f>
        <v>Materiais e equipamentos</v>
      </c>
      <c r="Q7" s="1061"/>
      <c r="R7" s="1061"/>
      <c r="S7" s="1062"/>
      <c r="T7" s="1062"/>
      <c r="U7" s="1062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3" t="str">
        <f>IF(ISBLANK('CondAmbCusto (ORÇ)'!C8)," ",'CondAmbCusto (ORÇ)'!C8)</f>
        <v xml:space="preserve"> </v>
      </c>
      <c r="D8" s="1093"/>
      <c r="E8" s="1093"/>
      <c r="F8" s="1093"/>
      <c r="G8" s="1065"/>
      <c r="H8" s="505">
        <f>'CondAmbCusto (ORÇ)'!H8</f>
        <v>0</v>
      </c>
      <c r="I8" s="506">
        <f>'CondAmbCusto (ORÇ)'!I8</f>
        <v>0</v>
      </c>
      <c r="J8" s="507">
        <f>'CondAmbCusto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3" t="str">
        <f>IF(OR(C8=0,C8=""),"",C8)</f>
        <v xml:space="preserve"> </v>
      </c>
      <c r="R8" s="1063"/>
      <c r="S8" s="1063"/>
      <c r="T8" s="1063"/>
      <c r="U8" s="1064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3" t="str">
        <f>IF(ISBLANK('CondAmbCusto (ORÇ)'!C9)," ",'CondAmbCusto (ORÇ)'!C9)</f>
        <v xml:space="preserve"> </v>
      </c>
      <c r="D9" s="1093"/>
      <c r="E9" s="1093"/>
      <c r="F9" s="1093"/>
      <c r="G9" s="1065"/>
      <c r="H9" s="505">
        <f>'CondAmbCusto (ORÇ)'!H9</f>
        <v>0</v>
      </c>
      <c r="I9" s="506">
        <f>'CondAmbCusto (ORÇ)'!I9</f>
        <v>0</v>
      </c>
      <c r="J9" s="507">
        <f>'CondAmbCusto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3" t="str">
        <f t="shared" ref="Q9:Q47" si="3">IF(OR(C9=0,C9=""),"",C9)</f>
        <v xml:space="preserve"> </v>
      </c>
      <c r="R9" s="1063"/>
      <c r="S9" s="1063"/>
      <c r="T9" s="1063"/>
      <c r="U9" s="1064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3" t="str">
        <f>IF(ISBLANK('CondAmbCusto (ORÇ)'!C10)," ",'CondAmbCusto (ORÇ)'!C10)</f>
        <v xml:space="preserve"> </v>
      </c>
      <c r="D10" s="1093"/>
      <c r="E10" s="1093"/>
      <c r="F10" s="1093"/>
      <c r="G10" s="1065"/>
      <c r="H10" s="505">
        <f>'CondAmbCusto (ORÇ)'!H10</f>
        <v>0</v>
      </c>
      <c r="I10" s="506">
        <f>'CondAmbCusto (ORÇ)'!I10</f>
        <v>0</v>
      </c>
      <c r="J10" s="507">
        <f>'CondAmbCusto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3" t="str">
        <f t="shared" si="3"/>
        <v xml:space="preserve"> </v>
      </c>
      <c r="R10" s="1063"/>
      <c r="S10" s="1063"/>
      <c r="T10" s="1063"/>
      <c r="U10" s="1064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outlineLevel="1" x14ac:dyDescent="0.25">
      <c r="B11" s="167">
        <v>4</v>
      </c>
      <c r="C11" s="1093" t="str">
        <f>IF(ISBLANK('CondAmbCusto (ORÇ)'!C11)," ",'CondAmbCusto (ORÇ)'!C11)</f>
        <v xml:space="preserve"> </v>
      </c>
      <c r="D11" s="1093"/>
      <c r="E11" s="1093"/>
      <c r="F11" s="1093"/>
      <c r="G11" s="1065"/>
      <c r="H11" s="505">
        <f>'CondAmbCusto (ORÇ)'!H11</f>
        <v>0</v>
      </c>
      <c r="I11" s="506">
        <f>'CondAmbCusto (ORÇ)'!I11</f>
        <v>0</v>
      </c>
      <c r="J11" s="507">
        <f>'CondAmbCusto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3" t="str">
        <f t="shared" si="3"/>
        <v xml:space="preserve"> </v>
      </c>
      <c r="R11" s="1063"/>
      <c r="S11" s="1063"/>
      <c r="T11" s="1063"/>
      <c r="U11" s="1064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outlineLevel="1" x14ac:dyDescent="0.25">
      <c r="B12" s="165">
        <v>5</v>
      </c>
      <c r="C12" s="1093" t="str">
        <f>IF(ISBLANK('CondAmbCusto (ORÇ)'!C12)," ",'CondAmbCusto (ORÇ)'!C12)</f>
        <v xml:space="preserve"> </v>
      </c>
      <c r="D12" s="1093"/>
      <c r="E12" s="1093"/>
      <c r="F12" s="1093"/>
      <c r="G12" s="1065"/>
      <c r="H12" s="505">
        <f>'CondAmbCusto (ORÇ)'!H12</f>
        <v>0</v>
      </c>
      <c r="I12" s="506">
        <f>'CondAmbCusto (ORÇ)'!I12</f>
        <v>0</v>
      </c>
      <c r="J12" s="507">
        <f>'CondAmbCusto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3" t="str">
        <f t="shared" si="3"/>
        <v xml:space="preserve"> </v>
      </c>
      <c r="R12" s="1063"/>
      <c r="S12" s="1063"/>
      <c r="T12" s="1063"/>
      <c r="U12" s="1064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outlineLevel="1" x14ac:dyDescent="0.25">
      <c r="B13" s="167">
        <v>6</v>
      </c>
      <c r="C13" s="1093" t="str">
        <f>IF(ISBLANK('CondAmbCusto (ORÇ)'!C13)," ",'CondAmbCusto (ORÇ)'!C13)</f>
        <v xml:space="preserve"> </v>
      </c>
      <c r="D13" s="1093"/>
      <c r="E13" s="1093"/>
      <c r="F13" s="1093"/>
      <c r="G13" s="1065"/>
      <c r="H13" s="505">
        <f>'CondAmbCusto (ORÇ)'!H13</f>
        <v>0</v>
      </c>
      <c r="I13" s="506">
        <f>'CondAmbCusto (ORÇ)'!I13</f>
        <v>0</v>
      </c>
      <c r="J13" s="507">
        <f>'CondAmbCusto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3" t="str">
        <f t="shared" si="3"/>
        <v xml:space="preserve"> </v>
      </c>
      <c r="R13" s="1063"/>
      <c r="S13" s="1063"/>
      <c r="T13" s="1063"/>
      <c r="U13" s="1064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outlineLevel="1" x14ac:dyDescent="0.25">
      <c r="B14" s="165">
        <v>7</v>
      </c>
      <c r="C14" s="1093" t="str">
        <f>IF(ISBLANK('CondAmbCusto (ORÇ)'!C14)," ",'CondAmbCusto (ORÇ)'!C14)</f>
        <v xml:space="preserve"> </v>
      </c>
      <c r="D14" s="1093"/>
      <c r="E14" s="1093"/>
      <c r="F14" s="1093"/>
      <c r="G14" s="1065"/>
      <c r="H14" s="505">
        <f>'CondAmbCusto (ORÇ)'!H14</f>
        <v>0</v>
      </c>
      <c r="I14" s="506">
        <f>'CondAmbCusto (ORÇ)'!I14</f>
        <v>0</v>
      </c>
      <c r="J14" s="507">
        <f>'CondAmbCusto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3" t="str">
        <f t="shared" si="3"/>
        <v xml:space="preserve"> </v>
      </c>
      <c r="R14" s="1063"/>
      <c r="S14" s="1063"/>
      <c r="T14" s="1063"/>
      <c r="U14" s="1064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outlineLevel="1" x14ac:dyDescent="0.25">
      <c r="B15" s="167">
        <v>8</v>
      </c>
      <c r="C15" s="1093" t="str">
        <f>IF(ISBLANK('CondAmbCusto (ORÇ)'!C15)," ",'CondAmbCusto (ORÇ)'!C15)</f>
        <v xml:space="preserve"> </v>
      </c>
      <c r="D15" s="1093"/>
      <c r="E15" s="1093"/>
      <c r="F15" s="1093"/>
      <c r="G15" s="1065"/>
      <c r="H15" s="505">
        <f>'CondAmbCusto (ORÇ)'!H15</f>
        <v>0</v>
      </c>
      <c r="I15" s="506">
        <f>'CondAmbCusto (ORÇ)'!I15</f>
        <v>0</v>
      </c>
      <c r="J15" s="507">
        <f>'CondAmbCusto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3" t="str">
        <f t="shared" si="3"/>
        <v xml:space="preserve"> </v>
      </c>
      <c r="R15" s="1063"/>
      <c r="S15" s="1063"/>
      <c r="T15" s="1063"/>
      <c r="U15" s="1064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outlineLevel="1" x14ac:dyDescent="0.25">
      <c r="B16" s="165">
        <v>9</v>
      </c>
      <c r="C16" s="1093" t="str">
        <f>IF(ISBLANK('CondAmbCusto (ORÇ)'!C16)," ",'CondAmbCusto (ORÇ)'!C16)</f>
        <v xml:space="preserve"> </v>
      </c>
      <c r="D16" s="1093"/>
      <c r="E16" s="1093"/>
      <c r="F16" s="1093"/>
      <c r="G16" s="1065"/>
      <c r="H16" s="505">
        <f>'CondAmbCusto (ORÇ)'!H16</f>
        <v>0</v>
      </c>
      <c r="I16" s="506">
        <f>'CondAmbCusto (ORÇ)'!I16</f>
        <v>0</v>
      </c>
      <c r="J16" s="507">
        <f>'CondAmbCusto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3" t="str">
        <f t="shared" si="3"/>
        <v xml:space="preserve"> </v>
      </c>
      <c r="R16" s="1063"/>
      <c r="S16" s="1063"/>
      <c r="T16" s="1063"/>
      <c r="U16" s="1064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3" t="str">
        <f>IF(ISBLANK('CondAmbCusto (ORÇ)'!C17)," ",'CondAmbCusto (ORÇ)'!C17)</f>
        <v xml:space="preserve"> </v>
      </c>
      <c r="D17" s="1093"/>
      <c r="E17" s="1093"/>
      <c r="F17" s="1093"/>
      <c r="G17" s="1065"/>
      <c r="H17" s="505">
        <f>'CondAmbCusto (ORÇ)'!H17</f>
        <v>0</v>
      </c>
      <c r="I17" s="506">
        <f>'CondAmbCusto (ORÇ)'!I17</f>
        <v>0</v>
      </c>
      <c r="J17" s="507">
        <f>'CondAmbCusto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3" t="str">
        <f t="shared" si="3"/>
        <v xml:space="preserve"> </v>
      </c>
      <c r="R17" s="1063"/>
      <c r="S17" s="1063"/>
      <c r="T17" s="1063"/>
      <c r="U17" s="1064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3" t="str">
        <f>IF(ISBLANK('CondAmbCusto (ORÇ)'!C18)," ",'CondAmbCusto (ORÇ)'!C18)</f>
        <v xml:space="preserve"> </v>
      </c>
      <c r="D18" s="1093"/>
      <c r="E18" s="1093"/>
      <c r="F18" s="1093"/>
      <c r="G18" s="1065"/>
      <c r="H18" s="505">
        <f>'CondAmbCusto (ORÇ)'!H18</f>
        <v>0</v>
      </c>
      <c r="I18" s="506">
        <f>'CondAmbCusto (ORÇ)'!I18</f>
        <v>0</v>
      </c>
      <c r="J18" s="507">
        <f>'CondAmbCusto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3" t="str">
        <f t="shared" si="3"/>
        <v xml:space="preserve"> </v>
      </c>
      <c r="R18" s="1063"/>
      <c r="S18" s="1063"/>
      <c r="T18" s="1063"/>
      <c r="U18" s="1064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3" t="str">
        <f>IF(ISBLANK('CondAmbCusto (ORÇ)'!C19)," ",'CondAmbCusto (ORÇ)'!C19)</f>
        <v xml:space="preserve"> </v>
      </c>
      <c r="D19" s="1093"/>
      <c r="E19" s="1093"/>
      <c r="F19" s="1093"/>
      <c r="G19" s="1065"/>
      <c r="H19" s="505">
        <f>'CondAmbCusto (ORÇ)'!H19</f>
        <v>0</v>
      </c>
      <c r="I19" s="506">
        <f>'CondAmbCusto (ORÇ)'!I19</f>
        <v>0</v>
      </c>
      <c r="J19" s="507">
        <f>'CondAmbCusto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3" t="str">
        <f t="shared" si="3"/>
        <v xml:space="preserve"> </v>
      </c>
      <c r="R19" s="1063"/>
      <c r="S19" s="1063"/>
      <c r="T19" s="1063"/>
      <c r="U19" s="1064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3" t="str">
        <f>IF(ISBLANK('CondAmbCusto (ORÇ)'!C20)," ",'CondAmbCusto (ORÇ)'!C20)</f>
        <v xml:space="preserve"> </v>
      </c>
      <c r="D20" s="1093"/>
      <c r="E20" s="1093"/>
      <c r="F20" s="1093"/>
      <c r="G20" s="1065"/>
      <c r="H20" s="505">
        <f>'CondAmbCusto (ORÇ)'!H20</f>
        <v>0</v>
      </c>
      <c r="I20" s="506">
        <f>'CondAmbCusto (ORÇ)'!I20</f>
        <v>0</v>
      </c>
      <c r="J20" s="507">
        <f>'CondAmbCusto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3" t="str">
        <f t="shared" si="3"/>
        <v xml:space="preserve"> </v>
      </c>
      <c r="R20" s="1063"/>
      <c r="S20" s="1063"/>
      <c r="T20" s="1063"/>
      <c r="U20" s="1064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3" t="str">
        <f>IF(ISBLANK('CondAmbCusto (ORÇ)'!C21)," ",'CondAmbCusto (ORÇ)'!C21)</f>
        <v xml:space="preserve"> </v>
      </c>
      <c r="D21" s="1093"/>
      <c r="E21" s="1093"/>
      <c r="F21" s="1093"/>
      <c r="G21" s="1065"/>
      <c r="H21" s="505">
        <f>'CondAmbCusto (ORÇ)'!H21</f>
        <v>0</v>
      </c>
      <c r="I21" s="506">
        <f>'CondAmbCusto (ORÇ)'!I21</f>
        <v>0</v>
      </c>
      <c r="J21" s="507">
        <f>'CondAmbCusto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3" t="str">
        <f t="shared" si="3"/>
        <v xml:space="preserve"> </v>
      </c>
      <c r="R21" s="1063"/>
      <c r="S21" s="1063"/>
      <c r="T21" s="1063"/>
      <c r="U21" s="1064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3" t="str">
        <f>IF(ISBLANK('CondAmbCusto (ORÇ)'!C22)," ",'CondAmbCusto (ORÇ)'!C22)</f>
        <v xml:space="preserve"> </v>
      </c>
      <c r="D22" s="1093"/>
      <c r="E22" s="1093"/>
      <c r="F22" s="1093"/>
      <c r="G22" s="1065"/>
      <c r="H22" s="505">
        <f>'CondAmbCusto (ORÇ)'!H22</f>
        <v>0</v>
      </c>
      <c r="I22" s="506">
        <f>'CondAmbCusto (ORÇ)'!I22</f>
        <v>0</v>
      </c>
      <c r="J22" s="507">
        <f>'CondAmbCusto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3" t="str">
        <f t="shared" si="3"/>
        <v xml:space="preserve"> </v>
      </c>
      <c r="R22" s="1063"/>
      <c r="S22" s="1063"/>
      <c r="T22" s="1063"/>
      <c r="U22" s="1064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3" t="str">
        <f>IF(ISBLANK('CondAmbCusto (ORÇ)'!C23)," ",'CondAmbCusto (ORÇ)'!C23)</f>
        <v xml:space="preserve"> </v>
      </c>
      <c r="D23" s="1093"/>
      <c r="E23" s="1093"/>
      <c r="F23" s="1093"/>
      <c r="G23" s="1065"/>
      <c r="H23" s="505">
        <f>'CondAmbCusto (ORÇ)'!H23</f>
        <v>0</v>
      </c>
      <c r="I23" s="506">
        <f>'CondAmbCusto (ORÇ)'!I23</f>
        <v>0</v>
      </c>
      <c r="J23" s="507">
        <f>'CondAmbCusto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3" t="str">
        <f t="shared" si="3"/>
        <v xml:space="preserve"> </v>
      </c>
      <c r="R23" s="1063"/>
      <c r="S23" s="1063"/>
      <c r="T23" s="1063"/>
      <c r="U23" s="1064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3" t="str">
        <f>IF(ISBLANK('CondAmbCusto (ORÇ)'!C24)," ",'CondAmbCusto (ORÇ)'!C24)</f>
        <v xml:space="preserve"> </v>
      </c>
      <c r="D24" s="1093"/>
      <c r="E24" s="1093"/>
      <c r="F24" s="1093"/>
      <c r="G24" s="1065"/>
      <c r="H24" s="505">
        <f>'CondAmbCusto (ORÇ)'!H24</f>
        <v>0</v>
      </c>
      <c r="I24" s="506">
        <f>'CondAmbCusto (ORÇ)'!I24</f>
        <v>0</v>
      </c>
      <c r="J24" s="507">
        <f>'CondAmbCusto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3" t="str">
        <f t="shared" si="3"/>
        <v xml:space="preserve"> </v>
      </c>
      <c r="R24" s="1063"/>
      <c r="S24" s="1063"/>
      <c r="T24" s="1063"/>
      <c r="U24" s="1064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3" t="str">
        <f>IF(ISBLANK('CondAmbCusto (ORÇ)'!C25)," ",'CondAmbCusto (ORÇ)'!C25)</f>
        <v xml:space="preserve"> </v>
      </c>
      <c r="D25" s="1093"/>
      <c r="E25" s="1093"/>
      <c r="F25" s="1093"/>
      <c r="G25" s="1065"/>
      <c r="H25" s="505">
        <f>'CondAmbCusto (ORÇ)'!H25</f>
        <v>0</v>
      </c>
      <c r="I25" s="506">
        <f>'CondAmbCusto (ORÇ)'!I25</f>
        <v>0</v>
      </c>
      <c r="J25" s="507">
        <f>'CondAmbCusto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3" t="str">
        <f t="shared" si="3"/>
        <v xml:space="preserve"> </v>
      </c>
      <c r="R25" s="1063"/>
      <c r="S25" s="1063"/>
      <c r="T25" s="1063"/>
      <c r="U25" s="1064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3" t="str">
        <f>IF(ISBLANK('CondAmbCusto (ORÇ)'!C26)," ",'CondAmbCusto (ORÇ)'!C26)</f>
        <v xml:space="preserve"> </v>
      </c>
      <c r="D26" s="1093"/>
      <c r="E26" s="1093"/>
      <c r="F26" s="1093"/>
      <c r="G26" s="1065"/>
      <c r="H26" s="505">
        <f>'CondAmbCusto (ORÇ)'!H26</f>
        <v>0</v>
      </c>
      <c r="I26" s="506">
        <f>'CondAmbCusto (ORÇ)'!I26</f>
        <v>0</v>
      </c>
      <c r="J26" s="507">
        <f>'CondAmbCusto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3" t="str">
        <f t="shared" si="3"/>
        <v xml:space="preserve"> </v>
      </c>
      <c r="R26" s="1063"/>
      <c r="S26" s="1063"/>
      <c r="T26" s="1063"/>
      <c r="U26" s="1064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3" t="str">
        <f>IF(ISBLANK('CondAmbCusto (ORÇ)'!C27)," ",'CondAmbCusto (ORÇ)'!C27)</f>
        <v xml:space="preserve"> </v>
      </c>
      <c r="D27" s="1093"/>
      <c r="E27" s="1093"/>
      <c r="F27" s="1093"/>
      <c r="G27" s="1065"/>
      <c r="H27" s="505">
        <f>'CondAmbCusto (ORÇ)'!H27</f>
        <v>0</v>
      </c>
      <c r="I27" s="506">
        <f>'CondAmbCusto (ORÇ)'!I27</f>
        <v>0</v>
      </c>
      <c r="J27" s="507">
        <f>'CondAmbCusto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3" t="str">
        <f t="shared" si="3"/>
        <v xml:space="preserve"> </v>
      </c>
      <c r="R27" s="1063"/>
      <c r="S27" s="1063"/>
      <c r="T27" s="1063"/>
      <c r="U27" s="1064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3" t="str">
        <f>IF(ISBLANK('CondAmbCusto (ORÇ)'!C28)," ",'CondAmbCusto (ORÇ)'!C28)</f>
        <v xml:space="preserve"> </v>
      </c>
      <c r="D28" s="1093"/>
      <c r="E28" s="1093"/>
      <c r="F28" s="1093"/>
      <c r="G28" s="1065"/>
      <c r="H28" s="505">
        <f>'CondAmbCusto (ORÇ)'!H28</f>
        <v>0</v>
      </c>
      <c r="I28" s="506">
        <f>'CondAmbCusto (ORÇ)'!I28</f>
        <v>0</v>
      </c>
      <c r="J28" s="507">
        <f>'CondAmbCusto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3" t="str">
        <f t="shared" si="3"/>
        <v xml:space="preserve"> </v>
      </c>
      <c r="R28" s="1063"/>
      <c r="S28" s="1063"/>
      <c r="T28" s="1063"/>
      <c r="U28" s="1064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3" t="str">
        <f>IF(ISBLANK('CondAmbCusto (ORÇ)'!C29)," ",'CondAmbCusto (ORÇ)'!C29)</f>
        <v xml:space="preserve"> </v>
      </c>
      <c r="D29" s="1093"/>
      <c r="E29" s="1093"/>
      <c r="F29" s="1093"/>
      <c r="G29" s="1065"/>
      <c r="H29" s="505">
        <f>'CondAmbCusto (ORÇ)'!H29</f>
        <v>0</v>
      </c>
      <c r="I29" s="506">
        <f>'CondAmbCusto (ORÇ)'!I29</f>
        <v>0</v>
      </c>
      <c r="J29" s="507">
        <f>'CondAmbCusto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3" t="str">
        <f t="shared" si="3"/>
        <v xml:space="preserve"> </v>
      </c>
      <c r="R29" s="1063"/>
      <c r="S29" s="1063"/>
      <c r="T29" s="1063"/>
      <c r="U29" s="1064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3" t="str">
        <f>IF(ISBLANK('CondAmbCusto (ORÇ)'!C30)," ",'CondAmbCusto (ORÇ)'!C30)</f>
        <v xml:space="preserve"> </v>
      </c>
      <c r="D30" s="1093"/>
      <c r="E30" s="1093"/>
      <c r="F30" s="1093"/>
      <c r="G30" s="1065"/>
      <c r="H30" s="505">
        <f>'CondAmbCusto (ORÇ)'!H30</f>
        <v>0</v>
      </c>
      <c r="I30" s="506">
        <f>'CondAmbCusto (ORÇ)'!I30</f>
        <v>0</v>
      </c>
      <c r="J30" s="507">
        <f>'CondAmbCusto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3" t="str">
        <f t="shared" si="3"/>
        <v xml:space="preserve"> </v>
      </c>
      <c r="R30" s="1063"/>
      <c r="S30" s="1063"/>
      <c r="T30" s="1063"/>
      <c r="U30" s="1064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outlineLevel="1" x14ac:dyDescent="0.25">
      <c r="B31" s="167">
        <v>24</v>
      </c>
      <c r="C31" s="1093" t="str">
        <f>IF(ISBLANK('CondAmbCusto (ORÇ)'!C31)," ",'CondAmbCusto (ORÇ)'!C31)</f>
        <v xml:space="preserve"> </v>
      </c>
      <c r="D31" s="1093"/>
      <c r="E31" s="1093"/>
      <c r="F31" s="1093"/>
      <c r="G31" s="1065"/>
      <c r="H31" s="505">
        <f>'CondAmbCusto (ORÇ)'!H31</f>
        <v>0</v>
      </c>
      <c r="I31" s="506">
        <f>'CondAmbCusto (ORÇ)'!I31</f>
        <v>0</v>
      </c>
      <c r="J31" s="507">
        <f>'CondAmbCusto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3" t="str">
        <f t="shared" si="3"/>
        <v xml:space="preserve"> </v>
      </c>
      <c r="R31" s="1063"/>
      <c r="S31" s="1063"/>
      <c r="T31" s="1063"/>
      <c r="U31" s="1064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outlineLevel="1" x14ac:dyDescent="0.25">
      <c r="B32" s="165">
        <v>25</v>
      </c>
      <c r="C32" s="1093" t="str">
        <f>IF(ISBLANK('CondAmbCusto (ORÇ)'!C32)," ",'CondAmbCusto (ORÇ)'!C32)</f>
        <v xml:space="preserve"> </v>
      </c>
      <c r="D32" s="1093"/>
      <c r="E32" s="1093"/>
      <c r="F32" s="1093"/>
      <c r="G32" s="1065"/>
      <c r="H32" s="505">
        <f>'CondAmbCusto (ORÇ)'!H32</f>
        <v>0</v>
      </c>
      <c r="I32" s="506">
        <f>'CondAmbCusto (ORÇ)'!I32</f>
        <v>0</v>
      </c>
      <c r="J32" s="507">
        <f>'CondAmbCusto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3" t="str">
        <f t="shared" si="3"/>
        <v xml:space="preserve"> </v>
      </c>
      <c r="R32" s="1063"/>
      <c r="S32" s="1063"/>
      <c r="T32" s="1063"/>
      <c r="U32" s="1064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outlineLevel="1" x14ac:dyDescent="0.25">
      <c r="B33" s="167">
        <v>26</v>
      </c>
      <c r="C33" s="1093" t="str">
        <f>IF(ISBLANK('CondAmbCusto (ORÇ)'!C33)," ",'CondAmbCusto (ORÇ)'!C33)</f>
        <v xml:space="preserve"> </v>
      </c>
      <c r="D33" s="1093"/>
      <c r="E33" s="1093"/>
      <c r="F33" s="1093"/>
      <c r="G33" s="1065"/>
      <c r="H33" s="505">
        <f>'CondAmbCusto (ORÇ)'!H33</f>
        <v>0</v>
      </c>
      <c r="I33" s="506">
        <f>'CondAmbCusto (ORÇ)'!I33</f>
        <v>0</v>
      </c>
      <c r="J33" s="507">
        <f>'CondAmbCusto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3" t="str">
        <f t="shared" si="3"/>
        <v xml:space="preserve"> </v>
      </c>
      <c r="R33" s="1063"/>
      <c r="S33" s="1063"/>
      <c r="T33" s="1063"/>
      <c r="U33" s="1064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3" t="str">
        <f>IF(ISBLANK('CondAmbCusto (ORÇ)'!C34)," ",'CondAmbCusto (ORÇ)'!C34)</f>
        <v xml:space="preserve"> </v>
      </c>
      <c r="D34" s="1093"/>
      <c r="E34" s="1093"/>
      <c r="F34" s="1093"/>
      <c r="G34" s="1065"/>
      <c r="H34" s="505">
        <f>'CondAmbCusto (ORÇ)'!H34</f>
        <v>0</v>
      </c>
      <c r="I34" s="506">
        <f>'CondAmbCusto (ORÇ)'!I34</f>
        <v>0</v>
      </c>
      <c r="J34" s="507">
        <f>'CondAmbCusto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3" t="str">
        <f t="shared" si="3"/>
        <v xml:space="preserve"> </v>
      </c>
      <c r="R34" s="1063"/>
      <c r="S34" s="1063"/>
      <c r="T34" s="1063"/>
      <c r="U34" s="1064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3" t="str">
        <f>IF(ISBLANK('CondAmbCusto (ORÇ)'!C35)," ",'CondAmbCusto (ORÇ)'!C35)</f>
        <v xml:space="preserve"> </v>
      </c>
      <c r="D35" s="1093"/>
      <c r="E35" s="1093"/>
      <c r="F35" s="1093"/>
      <c r="G35" s="1065"/>
      <c r="H35" s="505">
        <f>'CondAmbCusto (ORÇ)'!H35</f>
        <v>0</v>
      </c>
      <c r="I35" s="506">
        <f>'CondAmbCusto (ORÇ)'!I35</f>
        <v>0</v>
      </c>
      <c r="J35" s="507">
        <f>'CondAmbCusto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3" t="str">
        <f t="shared" si="3"/>
        <v xml:space="preserve"> </v>
      </c>
      <c r="R35" s="1063"/>
      <c r="S35" s="1063"/>
      <c r="T35" s="1063"/>
      <c r="U35" s="1064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3" t="str">
        <f>IF(ISBLANK('CondAmbCusto (ORÇ)'!C36)," ",'CondAmbCusto (ORÇ)'!C36)</f>
        <v xml:space="preserve"> </v>
      </c>
      <c r="D36" s="1093"/>
      <c r="E36" s="1093"/>
      <c r="F36" s="1093"/>
      <c r="G36" s="1065"/>
      <c r="H36" s="505">
        <f>'CondAmbCusto (ORÇ)'!H36</f>
        <v>0</v>
      </c>
      <c r="I36" s="506">
        <f>'CondAmbCusto (ORÇ)'!I36</f>
        <v>0</v>
      </c>
      <c r="J36" s="507">
        <f>'CondAmbCusto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3" t="str">
        <f t="shared" si="3"/>
        <v xml:space="preserve"> </v>
      </c>
      <c r="R36" s="1063"/>
      <c r="S36" s="1063"/>
      <c r="T36" s="1063"/>
      <c r="U36" s="1064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3" t="str">
        <f>IF(ISBLANK('CondAmbCusto (ORÇ)'!C37)," ",'CondAmbCusto (ORÇ)'!C37)</f>
        <v xml:space="preserve"> </v>
      </c>
      <c r="D37" s="1093"/>
      <c r="E37" s="1093"/>
      <c r="F37" s="1093"/>
      <c r="G37" s="1065"/>
      <c r="H37" s="505">
        <f>'CondAmbCusto (ORÇ)'!H37</f>
        <v>0</v>
      </c>
      <c r="I37" s="506">
        <f>'CondAmbCusto (ORÇ)'!I37</f>
        <v>0</v>
      </c>
      <c r="J37" s="507">
        <f>'CondAmbCusto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3" t="str">
        <f t="shared" si="3"/>
        <v xml:space="preserve"> </v>
      </c>
      <c r="R37" s="1063"/>
      <c r="S37" s="1063"/>
      <c r="T37" s="1063"/>
      <c r="U37" s="1064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3" t="str">
        <f>IF(ISBLANK('CondAmbCusto (ORÇ)'!C38)," ",'CondAmbCusto (ORÇ)'!C38)</f>
        <v xml:space="preserve"> </v>
      </c>
      <c r="D38" s="1093"/>
      <c r="E38" s="1093"/>
      <c r="F38" s="1093"/>
      <c r="G38" s="1065"/>
      <c r="H38" s="505">
        <f>'CondAmbCusto (ORÇ)'!H38</f>
        <v>0</v>
      </c>
      <c r="I38" s="506">
        <f>'CondAmbCusto (ORÇ)'!I38</f>
        <v>0</v>
      </c>
      <c r="J38" s="507">
        <f>'CondAmbCusto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3" t="str">
        <f t="shared" si="3"/>
        <v xml:space="preserve"> </v>
      </c>
      <c r="R38" s="1063"/>
      <c r="S38" s="1063"/>
      <c r="T38" s="1063"/>
      <c r="U38" s="1064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outlineLevel="1" x14ac:dyDescent="0.25">
      <c r="B39" s="167">
        <v>32</v>
      </c>
      <c r="C39" s="1093" t="str">
        <f>IF(ISBLANK('CondAmbCusto (ORÇ)'!C39)," ",'CondAmbCusto (ORÇ)'!C39)</f>
        <v xml:space="preserve"> </v>
      </c>
      <c r="D39" s="1093"/>
      <c r="E39" s="1093"/>
      <c r="F39" s="1093"/>
      <c r="G39" s="1065"/>
      <c r="H39" s="505">
        <f>'CondAmbCusto (ORÇ)'!H39</f>
        <v>0</v>
      </c>
      <c r="I39" s="506">
        <f>'CondAmbCusto (ORÇ)'!I39</f>
        <v>0</v>
      </c>
      <c r="J39" s="507">
        <f>'CondAmbCusto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3" t="str">
        <f t="shared" si="3"/>
        <v xml:space="preserve"> </v>
      </c>
      <c r="R39" s="1063"/>
      <c r="S39" s="1063"/>
      <c r="T39" s="1063"/>
      <c r="U39" s="1064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3" t="str">
        <f>IF(ISBLANK('CondAmbCusto (ORÇ)'!C40)," ",'CondAmbCusto (ORÇ)'!C40)</f>
        <v xml:space="preserve"> </v>
      </c>
      <c r="D40" s="1093"/>
      <c r="E40" s="1093"/>
      <c r="F40" s="1093"/>
      <c r="G40" s="1065"/>
      <c r="H40" s="505">
        <f>'CondAmbCusto (ORÇ)'!H40</f>
        <v>0</v>
      </c>
      <c r="I40" s="506">
        <f>'CondAmbCusto (ORÇ)'!I40</f>
        <v>0</v>
      </c>
      <c r="J40" s="507">
        <f>'CondAmbCusto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3" t="str">
        <f t="shared" si="3"/>
        <v xml:space="preserve"> </v>
      </c>
      <c r="R40" s="1063"/>
      <c r="S40" s="1063"/>
      <c r="T40" s="1063"/>
      <c r="U40" s="1064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3" t="str">
        <f>IF(ISBLANK('CondAmbCusto (ORÇ)'!C41)," ",'CondAmbCusto (ORÇ)'!C41)</f>
        <v xml:space="preserve"> </v>
      </c>
      <c r="D41" s="1093"/>
      <c r="E41" s="1093"/>
      <c r="F41" s="1093"/>
      <c r="G41" s="1065"/>
      <c r="H41" s="505">
        <f>'CondAmbCusto (ORÇ)'!H41</f>
        <v>0</v>
      </c>
      <c r="I41" s="506">
        <f>'CondAmbCusto (ORÇ)'!I41</f>
        <v>0</v>
      </c>
      <c r="J41" s="507">
        <f>'CondAmbCusto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3" t="str">
        <f t="shared" si="3"/>
        <v xml:space="preserve"> </v>
      </c>
      <c r="R41" s="1063"/>
      <c r="S41" s="1063"/>
      <c r="T41" s="1063"/>
      <c r="U41" s="1064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3" t="str">
        <f>IF(ISBLANK('CondAmbCusto (ORÇ)'!C42)," ",'CondAmbCusto (ORÇ)'!C42)</f>
        <v xml:space="preserve"> </v>
      </c>
      <c r="D42" s="1093"/>
      <c r="E42" s="1093"/>
      <c r="F42" s="1093"/>
      <c r="G42" s="1065"/>
      <c r="H42" s="505">
        <f>'CondAmbCusto (ORÇ)'!H42</f>
        <v>0</v>
      </c>
      <c r="I42" s="506">
        <f>'CondAmbCusto (ORÇ)'!I42</f>
        <v>0</v>
      </c>
      <c r="J42" s="507">
        <f>'CondAmbCusto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3" t="str">
        <f t="shared" si="3"/>
        <v xml:space="preserve"> </v>
      </c>
      <c r="R42" s="1063"/>
      <c r="S42" s="1063"/>
      <c r="T42" s="1063"/>
      <c r="U42" s="1064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outlineLevel="1" x14ac:dyDescent="0.25">
      <c r="B43" s="167">
        <v>36</v>
      </c>
      <c r="C43" s="1093" t="str">
        <f>IF(ISBLANK('CondAmbCusto (ORÇ)'!C43)," ",'CondAmbCusto (ORÇ)'!C43)</f>
        <v xml:space="preserve"> </v>
      </c>
      <c r="D43" s="1093"/>
      <c r="E43" s="1093"/>
      <c r="F43" s="1093"/>
      <c r="G43" s="1065"/>
      <c r="H43" s="505">
        <f>'CondAmbCusto (ORÇ)'!H43</f>
        <v>0</v>
      </c>
      <c r="I43" s="506">
        <f>'CondAmbCusto (ORÇ)'!I43</f>
        <v>0</v>
      </c>
      <c r="J43" s="507">
        <f>'CondAmbCusto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3" t="str">
        <f t="shared" si="3"/>
        <v xml:space="preserve"> </v>
      </c>
      <c r="R43" s="1063"/>
      <c r="S43" s="1063"/>
      <c r="T43" s="1063"/>
      <c r="U43" s="1064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3" t="str">
        <f>IF(ISBLANK('CondAmbCusto (ORÇ)'!C44)," ",'CondAmbCusto (ORÇ)'!C44)</f>
        <v xml:space="preserve"> </v>
      </c>
      <c r="D44" s="1093"/>
      <c r="E44" s="1093"/>
      <c r="F44" s="1093"/>
      <c r="G44" s="1065"/>
      <c r="H44" s="505">
        <f>'CondAmbCusto (ORÇ)'!H44</f>
        <v>0</v>
      </c>
      <c r="I44" s="506">
        <f>'CondAmbCusto (ORÇ)'!I44</f>
        <v>0</v>
      </c>
      <c r="J44" s="507">
        <f>'CondAmbCusto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3" t="str">
        <f t="shared" si="3"/>
        <v xml:space="preserve"> </v>
      </c>
      <c r="R44" s="1063"/>
      <c r="S44" s="1063"/>
      <c r="T44" s="1063"/>
      <c r="U44" s="1064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3" t="str">
        <f>IF(ISBLANK('CondAmbCusto (ORÇ)'!C45)," ",'CondAmbCusto (ORÇ)'!C45)</f>
        <v xml:space="preserve"> </v>
      </c>
      <c r="D45" s="1093"/>
      <c r="E45" s="1093"/>
      <c r="F45" s="1093"/>
      <c r="G45" s="1065"/>
      <c r="H45" s="505">
        <f>'CondAmbCusto (ORÇ)'!H45</f>
        <v>0</v>
      </c>
      <c r="I45" s="506">
        <f>'CondAmbCusto (ORÇ)'!I45</f>
        <v>0</v>
      </c>
      <c r="J45" s="507">
        <f>'CondAmbCusto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3" t="str">
        <f t="shared" si="3"/>
        <v xml:space="preserve"> </v>
      </c>
      <c r="R45" s="1063"/>
      <c r="S45" s="1063"/>
      <c r="T45" s="1063"/>
      <c r="U45" s="1064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3" t="str">
        <f>IF(ISBLANK('CondAmbCusto (ORÇ)'!C46)," ",'CondAmbCusto (ORÇ)'!C46)</f>
        <v xml:space="preserve"> </v>
      </c>
      <c r="D46" s="1093"/>
      <c r="E46" s="1093"/>
      <c r="F46" s="1093"/>
      <c r="G46" s="1065"/>
      <c r="H46" s="505">
        <f>'CondAmbCusto (ORÇ)'!H46</f>
        <v>0</v>
      </c>
      <c r="I46" s="506">
        <f>'CondAmbCusto (ORÇ)'!I46</f>
        <v>0</v>
      </c>
      <c r="J46" s="507">
        <f>'CondAmbCusto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3" t="str">
        <f t="shared" si="3"/>
        <v xml:space="preserve"> </v>
      </c>
      <c r="R46" s="1063"/>
      <c r="S46" s="1063"/>
      <c r="T46" s="1063"/>
      <c r="U46" s="1064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outlineLevel="1" x14ac:dyDescent="0.25">
      <c r="B47" s="167">
        <v>40</v>
      </c>
      <c r="C47" s="1093" t="str">
        <f>IF(ISBLANK('CondAmbCusto (ORÇ)'!C47)," ",'CondAmbCusto (ORÇ)'!C47)</f>
        <v xml:space="preserve"> </v>
      </c>
      <c r="D47" s="1093"/>
      <c r="E47" s="1093"/>
      <c r="F47" s="1093"/>
      <c r="G47" s="1065"/>
      <c r="H47" s="505">
        <f>'CondAmbCusto (ORÇ)'!H47</f>
        <v>0</v>
      </c>
      <c r="I47" s="506">
        <f>'CondAmbCusto (ORÇ)'!I47</f>
        <v>0</v>
      </c>
      <c r="J47" s="507">
        <f>'CondAmbCusto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3" t="str">
        <f t="shared" si="3"/>
        <v xml:space="preserve"> </v>
      </c>
      <c r="R47" s="1063"/>
      <c r="S47" s="1063"/>
      <c r="T47" s="1063"/>
      <c r="U47" s="1064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3" t="str">
        <f>IF(ISBLANK('CondAmbCusto (ORÇ)'!C48)," ",'CondAmbCusto (ORÇ)'!C48)</f>
        <v>Acessórios</v>
      </c>
      <c r="D48" s="1093"/>
      <c r="E48" s="1093"/>
      <c r="F48" s="1093"/>
      <c r="G48" s="1065"/>
      <c r="H48" s="505">
        <f>'CondAmbCusto (ORÇ)'!H48</f>
        <v>20</v>
      </c>
      <c r="I48" s="506">
        <f>'CondAmbCusto (ORÇ)'!I48</f>
        <v>0</v>
      </c>
      <c r="J48" s="507">
        <f>'CondAmbCusto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3" t="str">
        <f>IF(OR(C48=0,C48=""),"",C48)</f>
        <v>Acessórios</v>
      </c>
      <c r="R48" s="1063"/>
      <c r="S48" s="1063"/>
      <c r="T48" s="1063"/>
      <c r="U48" s="1064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3" t="s">
        <v>415</v>
      </c>
      <c r="D49" s="1073"/>
      <c r="E49" s="1073"/>
      <c r="F49" s="1073"/>
      <c r="G49" s="1073"/>
      <c r="H49" s="1073"/>
      <c r="I49" s="1073"/>
      <c r="J49" s="1074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75" t="s">
        <v>709</v>
      </c>
      <c r="Q49" s="1076"/>
      <c r="R49" s="1076"/>
      <c r="S49" s="1076"/>
      <c r="T49" s="1076"/>
      <c r="U49" s="1076"/>
      <c r="V49" s="1077"/>
      <c r="W49" s="171" t="s">
        <v>416</v>
      </c>
      <c r="X49" s="172">
        <f>SUM(X8:X48)</f>
        <v>0</v>
      </c>
    </row>
    <row r="50" spans="2:24" ht="18" x14ac:dyDescent="0.25">
      <c r="B50" s="1050" t="s">
        <v>291</v>
      </c>
      <c r="C50" s="1051"/>
      <c r="D50" s="1051"/>
      <c r="E50" s="1051"/>
      <c r="F50" s="1051"/>
      <c r="G50" s="1051"/>
      <c r="H50" s="1051"/>
      <c r="I50" s="1051"/>
      <c r="J50" s="1051"/>
      <c r="K50" s="1051"/>
      <c r="L50" s="1051"/>
      <c r="M50" s="1051"/>
      <c r="N50" s="1052"/>
      <c r="P50" s="1075" t="s">
        <v>805</v>
      </c>
      <c r="Q50" s="1076"/>
      <c r="R50" s="1076"/>
      <c r="S50" s="1076"/>
      <c r="T50" s="1076"/>
      <c r="U50" s="1076"/>
      <c r="V50" s="1077"/>
      <c r="W50" s="171" t="s">
        <v>804</v>
      </c>
      <c r="X50" s="172">
        <f>IFERROR(X49*($L$86/$K$86),0)</f>
        <v>0</v>
      </c>
    </row>
    <row r="51" spans="2:24" ht="18" customHeight="1" x14ac:dyDescent="0.25">
      <c r="B51" s="1043" t="s">
        <v>797</v>
      </c>
      <c r="C51" s="1044"/>
      <c r="D51" s="1044"/>
      <c r="E51" s="1044"/>
      <c r="F51" s="1044"/>
      <c r="G51" s="1044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8" customHeight="1" x14ac:dyDescent="0.35">
      <c r="B52" s="173"/>
      <c r="C52" s="1069" t="s">
        <v>292</v>
      </c>
      <c r="D52" s="1069"/>
      <c r="E52" s="1069"/>
      <c r="F52" s="1069"/>
      <c r="G52" s="1069"/>
      <c r="H52" s="311"/>
      <c r="I52" s="311"/>
      <c r="J52" s="312"/>
      <c r="K52" s="323">
        <f>SUM(L52:N52)</f>
        <v>0</v>
      </c>
      <c r="L52" s="323">
        <f>'Custo Contábil'!E39</f>
        <v>0</v>
      </c>
      <c r="M52" s="323">
        <v>0</v>
      </c>
      <c r="N52" s="323">
        <v>0</v>
      </c>
      <c r="P52" s="174" t="s">
        <v>808</v>
      </c>
      <c r="Q52" s="175"/>
      <c r="R52" s="176">
        <f>RCB!G6</f>
        <v>0</v>
      </c>
      <c r="T52" s="1078" t="s">
        <v>708</v>
      </c>
      <c r="U52" s="1079"/>
      <c r="V52" s="327">
        <f>IFERROR(SUM(Y8:Y48)/X49,0)</f>
        <v>0</v>
      </c>
    </row>
    <row r="53" spans="2:24" ht="15" customHeight="1" x14ac:dyDescent="0.35">
      <c r="B53" s="173"/>
      <c r="C53" s="1069" t="s">
        <v>176</v>
      </c>
      <c r="D53" s="1069"/>
      <c r="E53" s="1069"/>
      <c r="F53" s="1069"/>
      <c r="G53" s="1069"/>
      <c r="H53" s="311"/>
      <c r="I53" s="311"/>
      <c r="J53" s="312"/>
      <c r="K53" s="323">
        <f>SUM(L53:N53)</f>
        <v>0</v>
      </c>
      <c r="L53" s="323">
        <f>Diagnóstico!M14</f>
        <v>0</v>
      </c>
      <c r="M53" s="323">
        <f>Diagnóstico!N14</f>
        <v>0</v>
      </c>
      <c r="N53" s="323">
        <f>Diagnóstico!O14</f>
        <v>0</v>
      </c>
      <c r="P53" s="174" t="s">
        <v>809</v>
      </c>
      <c r="Q53" s="175"/>
      <c r="R53" s="176">
        <f>RCB!J6</f>
        <v>0</v>
      </c>
    </row>
    <row r="54" spans="2:24" x14ac:dyDescent="0.25">
      <c r="B54" s="313"/>
      <c r="C54" s="1056" t="s">
        <v>293</v>
      </c>
      <c r="D54" s="1056"/>
      <c r="E54" s="1056"/>
      <c r="F54" s="1056"/>
      <c r="G54" s="1057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x14ac:dyDescent="0.25">
      <c r="B55" s="165">
        <v>1</v>
      </c>
      <c r="C55" s="1093" t="str">
        <f>IF(ISBLANK('CondAmbCusto (ORÇ)'!C60)," ",'CondAmbCusto (ORÇ)'!C60)</f>
        <v xml:space="preserve"> </v>
      </c>
      <c r="D55" s="1093"/>
      <c r="E55" s="1093"/>
      <c r="F55" s="1093"/>
      <c r="G55" s="1065"/>
      <c r="H55" s="505">
        <f>'CondAmbCusto (ORÇ)'!H60</f>
        <v>0</v>
      </c>
      <c r="I55" s="506">
        <f>'CondAmbCusto (ORÇ)'!I60</f>
        <v>0</v>
      </c>
      <c r="J55" s="507">
        <f>'CondAmbCusto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x14ac:dyDescent="0.25">
      <c r="B56" s="167">
        <v>2</v>
      </c>
      <c r="C56" s="1093" t="str">
        <f>IF(ISBLANK('CondAmbCusto (ORÇ)'!C61)," ",'CondAmbCusto (ORÇ)'!C61)</f>
        <v xml:space="preserve"> </v>
      </c>
      <c r="D56" s="1093"/>
      <c r="E56" s="1093"/>
      <c r="F56" s="1093"/>
      <c r="G56" s="1065"/>
      <c r="H56" s="505">
        <f>'CondAmbCusto (ORÇ)'!H61</f>
        <v>0</v>
      </c>
      <c r="I56" s="506">
        <f>'CondAmbCusto (ORÇ)'!I61</f>
        <v>0</v>
      </c>
      <c r="J56" s="507">
        <f>'CondAmbCusto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x14ac:dyDescent="0.25">
      <c r="B57" s="165">
        <v>3</v>
      </c>
      <c r="C57" s="1093" t="str">
        <f>IF(ISBLANK('CondAmbCusto (ORÇ)'!C62)," ",'CondAmbCusto (ORÇ)'!C62)</f>
        <v xml:space="preserve"> </v>
      </c>
      <c r="D57" s="1093"/>
      <c r="E57" s="1093"/>
      <c r="F57" s="1093"/>
      <c r="G57" s="1065"/>
      <c r="H57" s="505">
        <f>'CondAmbCusto (ORÇ)'!H62</f>
        <v>0</v>
      </c>
      <c r="I57" s="506">
        <f>'CondAmbCusto (ORÇ)'!I62</f>
        <v>0</v>
      </c>
      <c r="J57" s="507">
        <f>'CondAmbCusto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3" t="str">
        <f>IF(ISBLANK('CondAmbCusto (ORÇ)'!C63)," ",'CondAmbCusto (ORÇ)'!C63)</f>
        <v xml:space="preserve"> </v>
      </c>
      <c r="D58" s="1093"/>
      <c r="E58" s="1093"/>
      <c r="F58" s="1093"/>
      <c r="G58" s="1065"/>
      <c r="H58" s="505">
        <f>'CondAmbCusto (ORÇ)'!H63</f>
        <v>0</v>
      </c>
      <c r="I58" s="506">
        <f>'CondAmbCusto (ORÇ)'!I63</f>
        <v>0</v>
      </c>
      <c r="J58" s="507">
        <f>'CondAmbCusto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ht="15" customHeight="1" x14ac:dyDescent="0.25">
      <c r="B59" s="165">
        <v>5</v>
      </c>
      <c r="C59" s="1093" t="str">
        <f>IF(ISBLANK('CondAmbCusto (ORÇ)'!C64)," ",'CondAmbCusto (ORÇ)'!C64)</f>
        <v xml:space="preserve"> </v>
      </c>
      <c r="D59" s="1093"/>
      <c r="E59" s="1093"/>
      <c r="F59" s="1093"/>
      <c r="G59" s="1065"/>
      <c r="H59" s="505">
        <f>'CondAmbCusto (ORÇ)'!H64</f>
        <v>0</v>
      </c>
      <c r="I59" s="506">
        <f>'CondAmbCusto (ORÇ)'!I64</f>
        <v>0</v>
      </c>
      <c r="J59" s="507">
        <f>'CondAmbCusto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1" t="s">
        <v>417</v>
      </c>
      <c r="D60" s="1071"/>
      <c r="E60" s="1071"/>
      <c r="F60" s="1071"/>
      <c r="G60" s="1071"/>
      <c r="H60" s="1071"/>
      <c r="I60" s="1071"/>
      <c r="J60" s="1072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x14ac:dyDescent="0.25">
      <c r="B61" s="318"/>
      <c r="C61" s="1073" t="s">
        <v>418</v>
      </c>
      <c r="D61" s="1073"/>
      <c r="E61" s="1073"/>
      <c r="F61" s="1073"/>
      <c r="G61" s="1073"/>
      <c r="H61" s="1073"/>
      <c r="I61" s="1073"/>
      <c r="J61" s="1074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50" t="s">
        <v>299</v>
      </c>
      <c r="C62" s="1051"/>
      <c r="D62" s="1051"/>
      <c r="E62" s="1051"/>
      <c r="F62" s="1051"/>
      <c r="G62" s="1051"/>
      <c r="H62" s="1051"/>
      <c r="I62" s="1051"/>
      <c r="J62" s="1051"/>
      <c r="K62" s="1051"/>
      <c r="L62" s="1051"/>
      <c r="M62" s="1051"/>
      <c r="N62" s="1052"/>
    </row>
    <row r="63" spans="2:24" ht="15" customHeight="1" x14ac:dyDescent="0.25">
      <c r="B63" s="1043" t="s">
        <v>797</v>
      </c>
      <c r="C63" s="1044"/>
      <c r="D63" s="1044"/>
      <c r="E63" s="1044"/>
      <c r="F63" s="1044"/>
      <c r="G63" s="1044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69" t="s">
        <v>9</v>
      </c>
      <c r="D64" s="1069"/>
      <c r="E64" s="1069"/>
      <c r="F64" s="1069"/>
      <c r="G64" s="1069"/>
      <c r="H64" s="1069"/>
      <c r="I64" s="1069"/>
      <c r="J64" s="1070"/>
      <c r="K64" s="323">
        <f>SUM(L64:N64)</f>
        <v>0</v>
      </c>
      <c r="L64" s="326">
        <f>'Custo Contábil'!E41</f>
        <v>0</v>
      </c>
      <c r="M64" s="323">
        <v>0</v>
      </c>
      <c r="N64" s="323">
        <v>0</v>
      </c>
    </row>
    <row r="65" spans="2:16" x14ac:dyDescent="0.25">
      <c r="B65" s="313"/>
      <c r="C65" s="1044" t="s">
        <v>178</v>
      </c>
      <c r="D65" s="1044"/>
      <c r="E65" s="1044"/>
      <c r="F65" s="1044"/>
      <c r="G65" s="1044"/>
      <c r="H65" s="1045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69" t="str">
        <f>IF(ISBLANK('CondAmbCusto (ORÇ)'!C76)," ",'CondAmbCusto (ORÇ)'!C76)</f>
        <v xml:space="preserve"> </v>
      </c>
      <c r="D66" s="1069"/>
      <c r="E66" s="1069"/>
      <c r="F66" s="1069"/>
      <c r="G66" s="1069"/>
      <c r="H66" s="1070"/>
      <c r="I66" s="506">
        <f>'CondAmbCusto (ORÇ)'!I76</f>
        <v>0</v>
      </c>
      <c r="J66" s="507">
        <f>'CondAmbCusto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ht="15" customHeight="1" x14ac:dyDescent="0.25">
      <c r="B67" s="178">
        <v>2</v>
      </c>
      <c r="C67" s="1069" t="str">
        <f>IF(ISBLANK('CondAmbCusto (ORÇ)'!C77)," ",'CondAmbCusto (ORÇ)'!C77)</f>
        <v xml:space="preserve"> </v>
      </c>
      <c r="D67" s="1069"/>
      <c r="E67" s="1069"/>
      <c r="F67" s="1069"/>
      <c r="G67" s="1069"/>
      <c r="H67" s="1070"/>
      <c r="I67" s="506">
        <f>'CondAmbCusto (ORÇ)'!I77</f>
        <v>0</v>
      </c>
      <c r="J67" s="507">
        <f>'CondAmbCusto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69" t="str">
        <f>IF(ISBLANK('CondAmbCusto (ORÇ)'!C78)," ",'CondAmbCusto (ORÇ)'!C78)</f>
        <v xml:space="preserve"> </v>
      </c>
      <c r="D68" s="1069"/>
      <c r="E68" s="1069"/>
      <c r="F68" s="1069"/>
      <c r="G68" s="1069"/>
      <c r="H68" s="1070"/>
      <c r="I68" s="506">
        <f>'CondAmbCusto (ORÇ)'!I78</f>
        <v>0</v>
      </c>
      <c r="J68" s="507">
        <f>'CondAmbCusto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1" t="s">
        <v>802</v>
      </c>
      <c r="D69" s="1071"/>
      <c r="E69" s="1071"/>
      <c r="F69" s="1071"/>
      <c r="G69" s="1071"/>
      <c r="H69" s="1071"/>
      <c r="I69" s="1071"/>
      <c r="J69" s="1072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3" t="s">
        <v>419</v>
      </c>
      <c r="D70" s="1073"/>
      <c r="E70" s="1073"/>
      <c r="F70" s="1073"/>
      <c r="G70" s="1073"/>
      <c r="H70" s="1073"/>
      <c r="I70" s="1073"/>
      <c r="J70" s="1074"/>
      <c r="K70" s="170">
        <f>SUM(K64,K69)</f>
        <v>0</v>
      </c>
      <c r="L70" s="170">
        <f>SUM(L64,L69)</f>
        <v>0</v>
      </c>
      <c r="M70" s="284">
        <f>M69</f>
        <v>0</v>
      </c>
      <c r="N70" s="284">
        <f>N69</f>
        <v>0</v>
      </c>
    </row>
    <row r="71" spans="2:16" ht="15" customHeight="1" x14ac:dyDescent="0.25">
      <c r="B71" s="320"/>
      <c r="C71" s="1067" t="s">
        <v>420</v>
      </c>
      <c r="D71" s="1067"/>
      <c r="E71" s="1067"/>
      <c r="F71" s="1067"/>
      <c r="G71" s="1067"/>
      <c r="H71" s="1067"/>
      <c r="I71" s="1067"/>
      <c r="J71" s="1068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ht="15" customHeight="1" x14ac:dyDescent="0.25">
      <c r="B72" s="1048" t="s">
        <v>706</v>
      </c>
      <c r="C72" s="1049"/>
      <c r="D72" s="1049"/>
      <c r="E72" s="1049"/>
      <c r="F72" s="1049"/>
      <c r="G72" s="1049"/>
      <c r="H72" s="1049"/>
      <c r="I72" s="1049"/>
      <c r="J72" s="1049"/>
      <c r="K72" s="1049"/>
      <c r="L72" s="1049"/>
      <c r="M72" s="1049"/>
      <c r="N72" s="1055"/>
    </row>
    <row r="73" spans="2:16" x14ac:dyDescent="0.25">
      <c r="B73" s="1043" t="s">
        <v>797</v>
      </c>
      <c r="C73" s="1044"/>
      <c r="D73" s="1044"/>
      <c r="E73" s="1044"/>
      <c r="F73" s="1044"/>
      <c r="G73" s="1044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ht="15" customHeight="1" x14ac:dyDescent="0.25">
      <c r="B74" s="173"/>
      <c r="C74" s="1069" t="s">
        <v>303</v>
      </c>
      <c r="D74" s="1069"/>
      <c r="E74" s="1069"/>
      <c r="F74" s="1069"/>
      <c r="G74" s="1069"/>
      <c r="H74" s="1069"/>
      <c r="I74" s="1069"/>
      <c r="J74" s="1070"/>
      <c r="K74" s="323">
        <f t="shared" ref="K74:K79" si="7">SUM(L74:N74)</f>
        <v>0</v>
      </c>
      <c r="L74" s="323">
        <f>'Custo Contábil'!$E$37*'Custo Contábil'!F13</f>
        <v>0</v>
      </c>
      <c r="M74" s="323">
        <f>'Custo Contábil'!$E$37*'Custo Contábil'!G13</f>
        <v>0</v>
      </c>
      <c r="N74" s="323">
        <f>'Custo Contábil'!$E$37*'Custo Contábil'!H13</f>
        <v>0</v>
      </c>
    </row>
    <row r="75" spans="2:16" ht="15" customHeight="1" x14ac:dyDescent="0.25">
      <c r="B75" s="173"/>
      <c r="C75" s="1069" t="s">
        <v>12</v>
      </c>
      <c r="D75" s="1069"/>
      <c r="E75" s="1069"/>
      <c r="F75" s="1069"/>
      <c r="G75" s="1069"/>
      <c r="H75" s="1069"/>
      <c r="I75" s="1069"/>
      <c r="J75" s="1070"/>
      <c r="K75" s="323">
        <f t="shared" si="7"/>
        <v>0</v>
      </c>
      <c r="L75" s="323">
        <f>'Custo Contábil'!E45</f>
        <v>0</v>
      </c>
      <c r="M75" s="323">
        <v>0</v>
      </c>
      <c r="N75" s="323">
        <v>0</v>
      </c>
    </row>
    <row r="76" spans="2:16" ht="15" customHeight="1" x14ac:dyDescent="0.25">
      <c r="B76" s="173"/>
      <c r="C76" s="1069" t="s">
        <v>175</v>
      </c>
      <c r="D76" s="1069"/>
      <c r="E76" s="1069"/>
      <c r="F76" s="1069"/>
      <c r="G76" s="1069"/>
      <c r="H76" s="1069"/>
      <c r="I76" s="1069"/>
      <c r="J76" s="1070"/>
      <c r="K76" s="323">
        <f t="shared" si="7"/>
        <v>0</v>
      </c>
      <c r="L76" s="323">
        <f>'Custo Contábil'!$E$37*'Custo Contábil'!F14</f>
        <v>0</v>
      </c>
      <c r="M76" s="323">
        <f>'Custo Contábil'!$E$37*'Custo Contábil'!G14</f>
        <v>0</v>
      </c>
      <c r="N76" s="323">
        <f>'Custo Contábil'!$E$37*'Custo Contábil'!H14</f>
        <v>0</v>
      </c>
    </row>
    <row r="77" spans="2:16" ht="15" customHeight="1" x14ac:dyDescent="0.25">
      <c r="B77" s="173"/>
      <c r="C77" s="1069" t="s">
        <v>304</v>
      </c>
      <c r="D77" s="1069"/>
      <c r="E77" s="1069"/>
      <c r="F77" s="1069"/>
      <c r="G77" s="1069"/>
      <c r="H77" s="1069"/>
      <c r="I77" s="1069"/>
      <c r="J77" s="1070"/>
      <c r="K77" s="323">
        <f t="shared" si="7"/>
        <v>0</v>
      </c>
      <c r="L77" s="323">
        <f>'Custo Contábil'!$E$37*'Custo Contábil'!F18</f>
        <v>0</v>
      </c>
      <c r="M77" s="323">
        <f>'Custo Contábil'!$E$37*'Custo Contábil'!G18</f>
        <v>0</v>
      </c>
      <c r="N77" s="323">
        <f>'Custo Contábil'!$E$37*'Custo Contábil'!H18</f>
        <v>0</v>
      </c>
      <c r="P77" s="375"/>
    </row>
    <row r="78" spans="2:16" x14ac:dyDescent="0.25">
      <c r="B78" s="173"/>
      <c r="C78" s="1069" t="s">
        <v>305</v>
      </c>
      <c r="D78" s="1069"/>
      <c r="E78" s="1069"/>
      <c r="F78" s="1069"/>
      <c r="G78" s="1069"/>
      <c r="H78" s="1069"/>
      <c r="I78" s="1069"/>
      <c r="J78" s="1070"/>
      <c r="K78" s="323">
        <f t="shared" si="7"/>
        <v>0</v>
      </c>
      <c r="L78" s="323">
        <f>Descarte!L30</f>
        <v>0</v>
      </c>
      <c r="M78" s="323">
        <f>Descarte!M30</f>
        <v>0</v>
      </c>
      <c r="N78" s="323">
        <f>Descarte!N30</f>
        <v>0</v>
      </c>
    </row>
    <row r="79" spans="2:16" x14ac:dyDescent="0.25">
      <c r="B79" s="173"/>
      <c r="C79" s="1069" t="s">
        <v>306</v>
      </c>
      <c r="D79" s="1069"/>
      <c r="E79" s="1069"/>
      <c r="F79" s="1069"/>
      <c r="G79" s="1069"/>
      <c r="H79" s="1069"/>
      <c r="I79" s="1069"/>
      <c r="J79" s="1070"/>
      <c r="K79" s="323">
        <f t="shared" si="7"/>
        <v>0</v>
      </c>
      <c r="L79" s="323">
        <f>'M&amp;V'!N162</f>
        <v>0</v>
      </c>
      <c r="M79" s="323">
        <f>'M&amp;V'!O162</f>
        <v>0</v>
      </c>
      <c r="N79" s="323">
        <f>'M&amp;V'!P162</f>
        <v>0</v>
      </c>
    </row>
    <row r="80" spans="2:16" x14ac:dyDescent="0.25">
      <c r="B80" s="1043" t="s">
        <v>15</v>
      </c>
      <c r="C80" s="1044"/>
      <c r="D80" s="1044"/>
      <c r="E80" s="1044"/>
      <c r="F80" s="1044"/>
      <c r="G80" s="1044"/>
      <c r="H80" s="1045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ht="15" customHeight="1" x14ac:dyDescent="0.25">
      <c r="B81" s="178">
        <v>1</v>
      </c>
      <c r="C81" s="1069" t="str">
        <f>IF(ISBLANK('CondAmbCusto (ORÇ)'!C90)," ",'CondAmbCusto (ORÇ)'!C90)</f>
        <v xml:space="preserve"> </v>
      </c>
      <c r="D81" s="1069"/>
      <c r="E81" s="1069"/>
      <c r="F81" s="1069"/>
      <c r="G81" s="1069"/>
      <c r="H81" s="1070"/>
      <c r="I81" s="506">
        <f>'CondAmbCusto (ORÇ)'!I90</f>
        <v>0</v>
      </c>
      <c r="J81" s="507">
        <f>'CondAmbCusto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69" t="str">
        <f>IF(ISBLANK('CondAmbCusto (ORÇ)'!C91)," ",'CondAmbCusto (ORÇ)'!C91)</f>
        <v xml:space="preserve"> </v>
      </c>
      <c r="D82" s="1069"/>
      <c r="E82" s="1069"/>
      <c r="F82" s="1069"/>
      <c r="G82" s="1069"/>
      <c r="H82" s="1070"/>
      <c r="I82" s="506">
        <f>'CondAmbCusto (ORÇ)'!I91</f>
        <v>0</v>
      </c>
      <c r="J82" s="507">
        <f>'CondAmbCusto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69" t="str">
        <f>IF(ISBLANK('CondAmbCusto (ORÇ)'!C92)," ",'CondAmbCusto (ORÇ)'!C92)</f>
        <v xml:space="preserve"> </v>
      </c>
      <c r="D83" s="1069"/>
      <c r="E83" s="1069"/>
      <c r="F83" s="1069"/>
      <c r="G83" s="1069"/>
      <c r="H83" s="1070"/>
      <c r="I83" s="506">
        <f>'CondAmbCusto (ORÇ)'!I92</f>
        <v>0</v>
      </c>
      <c r="J83" s="507">
        <f>'CondAmbCusto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ht="15" customHeight="1" x14ac:dyDescent="0.25">
      <c r="B84" s="173"/>
      <c r="C84" s="1071" t="s">
        <v>819</v>
      </c>
      <c r="D84" s="1071"/>
      <c r="E84" s="1071"/>
      <c r="F84" s="1071"/>
      <c r="G84" s="1071"/>
      <c r="H84" s="1071"/>
      <c r="I84" s="1071"/>
      <c r="J84" s="1072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67" t="s">
        <v>421</v>
      </c>
      <c r="D85" s="1067"/>
      <c r="E85" s="1067"/>
      <c r="F85" s="1067"/>
      <c r="G85" s="1067"/>
      <c r="H85" s="1067"/>
      <c r="I85" s="1067"/>
      <c r="J85" s="1068"/>
      <c r="K85" s="131">
        <f>SUM(K74:K79,K84)</f>
        <v>0</v>
      </c>
      <c r="L85" s="131">
        <f>SUM(L74:L79,L84)</f>
        <v>0</v>
      </c>
      <c r="M85" s="131">
        <f>SUM(M74:M79,M84)</f>
        <v>0</v>
      </c>
      <c r="N85" s="131">
        <f>SUM(N74:N79,N84)</f>
        <v>0</v>
      </c>
    </row>
    <row r="86" spans="2:14" x14ac:dyDescent="0.25">
      <c r="B86" s="179"/>
      <c r="C86" s="981" t="s">
        <v>719</v>
      </c>
      <c r="D86" s="981"/>
      <c r="E86" s="981"/>
      <c r="F86" s="981"/>
      <c r="G86" s="981"/>
      <c r="H86" s="981"/>
      <c r="I86" s="981"/>
      <c r="J86" s="98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82:H82"/>
    <mergeCell ref="C83:H83"/>
    <mergeCell ref="C84:J84"/>
    <mergeCell ref="C85:J85"/>
    <mergeCell ref="B72:N72"/>
    <mergeCell ref="B73:G73"/>
    <mergeCell ref="C86:J86"/>
    <mergeCell ref="C77:J77"/>
    <mergeCell ref="C78:J78"/>
    <mergeCell ref="C79:J79"/>
    <mergeCell ref="B80:H80"/>
    <mergeCell ref="C81:H81"/>
    <mergeCell ref="C76:J76"/>
    <mergeCell ref="Q13:U13"/>
    <mergeCell ref="C21:G21"/>
    <mergeCell ref="C22:G22"/>
    <mergeCell ref="Q10:U10"/>
    <mergeCell ref="C11:G11"/>
    <mergeCell ref="Q11:U11"/>
    <mergeCell ref="C15:G15"/>
    <mergeCell ref="Q15:U15"/>
    <mergeCell ref="C16:G16"/>
    <mergeCell ref="C64:J64"/>
    <mergeCell ref="C67:H67"/>
    <mergeCell ref="C68:H68"/>
    <mergeCell ref="C70:J70"/>
    <mergeCell ref="T52:U52"/>
    <mergeCell ref="P6:X6"/>
    <mergeCell ref="B7:G7"/>
    <mergeCell ref="P7:U7"/>
    <mergeCell ref="C8:G8"/>
    <mergeCell ref="Q8:U8"/>
    <mergeCell ref="C28:G28"/>
    <mergeCell ref="C29:G29"/>
    <mergeCell ref="C18:G18"/>
    <mergeCell ref="C19:G19"/>
    <mergeCell ref="C20:G20"/>
    <mergeCell ref="Q9:U9"/>
    <mergeCell ref="C10:G10"/>
    <mergeCell ref="C12:G12"/>
    <mergeCell ref="Q12:U12"/>
    <mergeCell ref="C13:G13"/>
    <mergeCell ref="P50:V50"/>
    <mergeCell ref="Q29:U29"/>
    <mergeCell ref="Q30:U30"/>
    <mergeCell ref="Q31:U31"/>
    <mergeCell ref="P2:X2"/>
    <mergeCell ref="L3:N3"/>
    <mergeCell ref="P3:X4"/>
    <mergeCell ref="B6:N6"/>
    <mergeCell ref="Q25:U25"/>
    <mergeCell ref="C26:G26"/>
    <mergeCell ref="C27:G27"/>
    <mergeCell ref="C56:G56"/>
    <mergeCell ref="C57:G57"/>
    <mergeCell ref="C34:G34"/>
    <mergeCell ref="C35:G35"/>
    <mergeCell ref="Q16:U16"/>
    <mergeCell ref="B2:N2"/>
    <mergeCell ref="B3:K4"/>
    <mergeCell ref="Q22:U22"/>
    <mergeCell ref="B5:N5"/>
    <mergeCell ref="C14:G14"/>
    <mergeCell ref="Q14:U14"/>
    <mergeCell ref="C9:G9"/>
    <mergeCell ref="C23:G23"/>
    <mergeCell ref="C24:G24"/>
    <mergeCell ref="C25:G25"/>
    <mergeCell ref="Q23:U23"/>
    <mergeCell ref="Q24:U24"/>
    <mergeCell ref="C61:J61"/>
    <mergeCell ref="B62:N62"/>
    <mergeCell ref="C40:G40"/>
    <mergeCell ref="C37:G37"/>
    <mergeCell ref="B51:G51"/>
    <mergeCell ref="C52:G52"/>
    <mergeCell ref="B50:N50"/>
    <mergeCell ref="Q43:U43"/>
    <mergeCell ref="C38:G38"/>
    <mergeCell ref="Q38:U38"/>
    <mergeCell ref="C39:G39"/>
    <mergeCell ref="Q37:U37"/>
    <mergeCell ref="C55:G55"/>
    <mergeCell ref="C53:G53"/>
    <mergeCell ref="C59:G59"/>
    <mergeCell ref="B63:G63"/>
    <mergeCell ref="Q26:U26"/>
    <mergeCell ref="Q27:U27"/>
    <mergeCell ref="Q28:U28"/>
    <mergeCell ref="Q42:U42"/>
    <mergeCell ref="C43:G43"/>
    <mergeCell ref="C66:H66"/>
    <mergeCell ref="C69:J69"/>
    <mergeCell ref="C17:G17"/>
    <mergeCell ref="C30:G30"/>
    <mergeCell ref="C31:G31"/>
    <mergeCell ref="C32:G32"/>
    <mergeCell ref="C33:G33"/>
    <mergeCell ref="C58:G58"/>
    <mergeCell ref="C60:J60"/>
    <mergeCell ref="C54:G54"/>
    <mergeCell ref="C36:G36"/>
    <mergeCell ref="Q39:U39"/>
    <mergeCell ref="Q40:U40"/>
    <mergeCell ref="Q17:U17"/>
    <mergeCell ref="Q18:U18"/>
    <mergeCell ref="Q19:U19"/>
    <mergeCell ref="Q20:U20"/>
    <mergeCell ref="Q21:U21"/>
    <mergeCell ref="C71:J71"/>
    <mergeCell ref="C74:J74"/>
    <mergeCell ref="C75:J75"/>
    <mergeCell ref="C65:H65"/>
    <mergeCell ref="Q32:U32"/>
    <mergeCell ref="Q33:U33"/>
    <mergeCell ref="Q34:U34"/>
    <mergeCell ref="Q35:U35"/>
    <mergeCell ref="Q36:U36"/>
    <mergeCell ref="C47:G47"/>
    <mergeCell ref="Q47:U47"/>
    <mergeCell ref="C41:G41"/>
    <mergeCell ref="Q41:U41"/>
    <mergeCell ref="C42:G42"/>
    <mergeCell ref="Q48:U48"/>
    <mergeCell ref="C49:J49"/>
    <mergeCell ref="P49:V49"/>
    <mergeCell ref="C44:G44"/>
    <mergeCell ref="Q44:U44"/>
    <mergeCell ref="C45:G45"/>
    <mergeCell ref="Q45:U45"/>
    <mergeCell ref="C46:G46"/>
    <mergeCell ref="Q46:U46"/>
    <mergeCell ref="C48:G48"/>
  </mergeCells>
  <conditionalFormatting sqref="R51:R53">
    <cfRule type="cellIs" dxfId="90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7988A-F70A-4FDA-AF1F-130D30F4377D}">
  <sheetPr codeName="Plan9">
    <tabColor theme="8"/>
  </sheetPr>
  <dimension ref="B2:BE68"/>
  <sheetViews>
    <sheetView showGridLines="0" zoomScale="90" zoomScaleNormal="90" workbookViewId="0">
      <pane xSplit="7" ySplit="3" topLeftCell="H4" activePane="bottomRight" state="frozen"/>
      <selection activeCell="H20" sqref="H20"/>
      <selection pane="topRight" activeCell="H20" sqref="H20"/>
      <selection pane="bottomLeft" activeCell="H20" sqref="H20"/>
      <selection pane="bottomRight" activeCell="H35" sqref="H35:AA37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1406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57" ht="22.5" customHeight="1" x14ac:dyDescent="0.2">
      <c r="B2" s="1087" t="s">
        <v>788</v>
      </c>
      <c r="C2" s="1087"/>
      <c r="D2" s="1087"/>
      <c r="E2" s="1087"/>
      <c r="F2" s="1087"/>
      <c r="G2" s="1087"/>
    </row>
    <row r="3" spans="2:57" x14ac:dyDescent="0.2">
      <c r="B3" s="1048" t="s">
        <v>680</v>
      </c>
      <c r="C3" s="1049"/>
      <c r="D3" s="1049"/>
      <c r="E3" s="1049"/>
      <c r="F3" s="1049"/>
      <c r="G3" s="328" t="s">
        <v>31</v>
      </c>
      <c r="H3" s="387" t="s">
        <v>422</v>
      </c>
      <c r="I3" s="387" t="s">
        <v>423</v>
      </c>
      <c r="J3" s="387" t="s">
        <v>424</v>
      </c>
      <c r="K3" s="387" t="s">
        <v>425</v>
      </c>
      <c r="L3" s="387" t="s">
        <v>426</v>
      </c>
      <c r="M3" s="387" t="s">
        <v>427</v>
      </c>
      <c r="N3" s="387" t="s">
        <v>428</v>
      </c>
      <c r="O3" s="387" t="s">
        <v>429</v>
      </c>
      <c r="P3" s="387" t="s">
        <v>430</v>
      </c>
      <c r="Q3" s="387" t="s">
        <v>431</v>
      </c>
      <c r="R3" s="387" t="s">
        <v>432</v>
      </c>
      <c r="S3" s="387" t="s">
        <v>433</v>
      </c>
      <c r="T3" s="387" t="s">
        <v>434</v>
      </c>
      <c r="U3" s="387" t="s">
        <v>435</v>
      </c>
      <c r="V3" s="387" t="s">
        <v>436</v>
      </c>
      <c r="W3" s="387" t="s">
        <v>437</v>
      </c>
      <c r="X3" s="387" t="s">
        <v>438</v>
      </c>
      <c r="Y3" s="387" t="s">
        <v>439</v>
      </c>
      <c r="Z3" s="387" t="s">
        <v>440</v>
      </c>
      <c r="AA3" s="387" t="s">
        <v>441</v>
      </c>
    </row>
    <row r="4" spans="2:57" s="383" customFormat="1" x14ac:dyDescent="0.2">
      <c r="B4" s="1048" t="s">
        <v>865</v>
      </c>
      <c r="C4" s="1049"/>
      <c r="D4" s="1049"/>
      <c r="E4" s="1049"/>
      <c r="F4" s="1049"/>
      <c r="G4" s="184" t="s">
        <v>31</v>
      </c>
      <c r="H4" s="185" t="s">
        <v>422</v>
      </c>
      <c r="I4" s="185" t="s">
        <v>423</v>
      </c>
      <c r="J4" s="185" t="s">
        <v>424</v>
      </c>
      <c r="K4" s="185" t="s">
        <v>425</v>
      </c>
      <c r="L4" s="185" t="s">
        <v>426</v>
      </c>
      <c r="M4" s="185" t="s">
        <v>427</v>
      </c>
      <c r="N4" s="185" t="s">
        <v>428</v>
      </c>
      <c r="O4" s="185" t="s">
        <v>429</v>
      </c>
      <c r="P4" s="185" t="s">
        <v>430</v>
      </c>
      <c r="Q4" s="185" t="s">
        <v>431</v>
      </c>
      <c r="R4" s="185" t="s">
        <v>432</v>
      </c>
      <c r="S4" s="185" t="s">
        <v>433</v>
      </c>
      <c r="T4" s="185" t="s">
        <v>434</v>
      </c>
      <c r="U4" s="185" t="s">
        <v>435</v>
      </c>
      <c r="V4" s="185" t="s">
        <v>436</v>
      </c>
      <c r="W4" s="185" t="s">
        <v>437</v>
      </c>
      <c r="X4" s="185" t="s">
        <v>438</v>
      </c>
      <c r="Y4" s="185" t="s">
        <v>439</v>
      </c>
      <c r="Z4" s="185" t="s">
        <v>440</v>
      </c>
      <c r="AA4" s="185" t="s">
        <v>441</v>
      </c>
    </row>
    <row r="5" spans="2:5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</row>
    <row r="6" spans="2:57" ht="18" x14ac:dyDescent="0.2">
      <c r="B6" s="181">
        <f>B5+1</f>
        <v>2</v>
      </c>
      <c r="C6" s="186" t="s">
        <v>442</v>
      </c>
      <c r="D6" s="186"/>
      <c r="E6" s="191" t="s">
        <v>443</v>
      </c>
      <c r="F6" s="192" t="s">
        <v>404</v>
      </c>
      <c r="G6" s="194">
        <f>SUM(H6:AA6)</f>
        <v>0</v>
      </c>
      <c r="H6" s="617"/>
      <c r="I6" s="617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7"/>
      <c r="X6" s="617"/>
      <c r="Y6" s="617"/>
      <c r="Z6" s="617"/>
      <c r="AA6" s="617"/>
    </row>
    <row r="7" spans="2:57" ht="18" x14ac:dyDescent="0.2">
      <c r="B7" s="181">
        <f>B6+1</f>
        <v>3</v>
      </c>
      <c r="C7" s="186" t="s">
        <v>444</v>
      </c>
      <c r="D7" s="186"/>
      <c r="E7" s="191" t="s">
        <v>445</v>
      </c>
      <c r="F7" s="192" t="s">
        <v>446</v>
      </c>
      <c r="G7" s="194"/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59"/>
      <c r="U7" s="659"/>
      <c r="V7" s="659"/>
      <c r="W7" s="659"/>
      <c r="X7" s="659"/>
      <c r="Y7" s="659"/>
      <c r="Z7" s="659"/>
      <c r="AA7" s="659"/>
    </row>
    <row r="8" spans="2:57" ht="18" x14ac:dyDescent="0.2">
      <c r="B8" s="181">
        <f>B7+1</f>
        <v>4</v>
      </c>
      <c r="C8" s="186" t="s">
        <v>16</v>
      </c>
      <c r="D8" s="186"/>
      <c r="E8" s="191"/>
      <c r="F8" s="192" t="s">
        <v>403</v>
      </c>
      <c r="G8" s="194">
        <f>SUM(H8:AA8)</f>
        <v>0</v>
      </c>
      <c r="H8" s="617"/>
      <c r="I8" s="617"/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</row>
    <row r="9" spans="2:57" ht="18" x14ac:dyDescent="0.2">
      <c r="B9" s="181">
        <f>B8+1</f>
        <v>5</v>
      </c>
      <c r="C9" s="186" t="s">
        <v>367</v>
      </c>
      <c r="D9" s="186"/>
      <c r="E9" s="191" t="s">
        <v>368</v>
      </c>
      <c r="F9" s="192" t="s">
        <v>369</v>
      </c>
      <c r="G9" s="201">
        <f>SUM(H9:AA9)</f>
        <v>0</v>
      </c>
      <c r="H9" s="195">
        <f>IF(H7=0,0,((H6*0.293*H8)/(1000*H7)))</f>
        <v>0</v>
      </c>
      <c r="I9" s="195">
        <f t="shared" ref="I9:AA9" si="0">IF(I7=0,0,((I6*0.293*I8)/(1000*I7)))</f>
        <v>0</v>
      </c>
      <c r="J9" s="195">
        <f t="shared" si="0"/>
        <v>0</v>
      </c>
      <c r="K9" s="195">
        <f t="shared" si="0"/>
        <v>0</v>
      </c>
      <c r="L9" s="195">
        <f t="shared" si="0"/>
        <v>0</v>
      </c>
      <c r="M9" s="195">
        <f t="shared" si="0"/>
        <v>0</v>
      </c>
      <c r="N9" s="195">
        <f t="shared" si="0"/>
        <v>0</v>
      </c>
      <c r="O9" s="195">
        <f t="shared" si="0"/>
        <v>0</v>
      </c>
      <c r="P9" s="195">
        <f t="shared" si="0"/>
        <v>0</v>
      </c>
      <c r="Q9" s="195">
        <f t="shared" si="0"/>
        <v>0</v>
      </c>
      <c r="R9" s="195">
        <f t="shared" si="0"/>
        <v>0</v>
      </c>
      <c r="S9" s="195">
        <f t="shared" si="0"/>
        <v>0</v>
      </c>
      <c r="T9" s="195">
        <f t="shared" si="0"/>
        <v>0</v>
      </c>
      <c r="U9" s="195">
        <f t="shared" si="0"/>
        <v>0</v>
      </c>
      <c r="V9" s="195">
        <f t="shared" si="0"/>
        <v>0</v>
      </c>
      <c r="W9" s="195">
        <f t="shared" si="0"/>
        <v>0</v>
      </c>
      <c r="X9" s="195">
        <f t="shared" si="0"/>
        <v>0</v>
      </c>
      <c r="Y9" s="195">
        <f t="shared" si="0"/>
        <v>0</v>
      </c>
      <c r="Z9" s="195">
        <f t="shared" si="0"/>
        <v>0</v>
      </c>
      <c r="AA9" s="195">
        <f t="shared" si="0"/>
        <v>0</v>
      </c>
    </row>
    <row r="10" spans="2:57" ht="18" x14ac:dyDescent="0.2">
      <c r="B10" s="1081">
        <f>B9+1</f>
        <v>6</v>
      </c>
      <c r="C10" s="186" t="s">
        <v>447</v>
      </c>
      <c r="D10" s="186"/>
      <c r="E10" s="191"/>
      <c r="F10" s="192" t="s">
        <v>448</v>
      </c>
      <c r="G10" s="201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</row>
    <row r="11" spans="2:57" ht="18" x14ac:dyDescent="0.2">
      <c r="B11" s="1082"/>
      <c r="C11" s="186" t="s">
        <v>449</v>
      </c>
      <c r="D11" s="186"/>
      <c r="E11" s="191" t="s">
        <v>368</v>
      </c>
      <c r="F11" s="192" t="s">
        <v>450</v>
      </c>
      <c r="G11" s="201">
        <f>SUM(H11:AA11)</f>
        <v>0</v>
      </c>
      <c r="H11" s="195">
        <f>H9*H10</f>
        <v>0</v>
      </c>
      <c r="I11" s="195">
        <f t="shared" ref="I11:AA11" si="1">I9*I10</f>
        <v>0</v>
      </c>
      <c r="J11" s="195">
        <f t="shared" si="1"/>
        <v>0</v>
      </c>
      <c r="K11" s="195">
        <f t="shared" si="1"/>
        <v>0</v>
      </c>
      <c r="L11" s="195">
        <f t="shared" si="1"/>
        <v>0</v>
      </c>
      <c r="M11" s="195">
        <f t="shared" si="1"/>
        <v>0</v>
      </c>
      <c r="N11" s="195">
        <f t="shared" si="1"/>
        <v>0</v>
      </c>
      <c r="O11" s="195">
        <f t="shared" si="1"/>
        <v>0</v>
      </c>
      <c r="P11" s="195">
        <f t="shared" si="1"/>
        <v>0</v>
      </c>
      <c r="Q11" s="195">
        <f t="shared" si="1"/>
        <v>0</v>
      </c>
      <c r="R11" s="195">
        <f t="shared" si="1"/>
        <v>0</v>
      </c>
      <c r="S11" s="195">
        <f t="shared" si="1"/>
        <v>0</v>
      </c>
      <c r="T11" s="195">
        <f t="shared" si="1"/>
        <v>0</v>
      </c>
      <c r="U11" s="195">
        <f t="shared" si="1"/>
        <v>0</v>
      </c>
      <c r="V11" s="195">
        <f t="shared" si="1"/>
        <v>0</v>
      </c>
      <c r="W11" s="195">
        <f t="shared" si="1"/>
        <v>0</v>
      </c>
      <c r="X11" s="195">
        <f t="shared" si="1"/>
        <v>0</v>
      </c>
      <c r="Y11" s="195">
        <f t="shared" si="1"/>
        <v>0</v>
      </c>
      <c r="Z11" s="195">
        <f t="shared" si="1"/>
        <v>0</v>
      </c>
      <c r="AA11" s="195">
        <f t="shared" si="1"/>
        <v>0</v>
      </c>
    </row>
    <row r="12" spans="2:57" x14ac:dyDescent="0.2">
      <c r="B12" s="1081">
        <f>B10+1</f>
        <v>7</v>
      </c>
      <c r="C12" s="186" t="s">
        <v>370</v>
      </c>
      <c r="D12" s="186"/>
      <c r="E12" s="191" t="s">
        <v>371</v>
      </c>
      <c r="F12" s="192"/>
      <c r="G12" s="196"/>
      <c r="H12" s="615"/>
      <c r="I12" s="615"/>
      <c r="J12" s="615"/>
      <c r="K12" s="615"/>
      <c r="L12" s="615"/>
      <c r="M12" s="615"/>
      <c r="N12" s="615"/>
      <c r="O12" s="615"/>
      <c r="P12" s="615"/>
      <c r="Q12" s="615"/>
      <c r="R12" s="615"/>
      <c r="S12" s="615"/>
      <c r="T12" s="615"/>
      <c r="U12" s="615"/>
      <c r="V12" s="615"/>
      <c r="W12" s="615"/>
      <c r="X12" s="615"/>
      <c r="Y12" s="615"/>
      <c r="Z12" s="615"/>
      <c r="AA12" s="615"/>
    </row>
    <row r="13" spans="2:57" x14ac:dyDescent="0.2">
      <c r="B13" s="1083"/>
      <c r="C13" s="197" t="s">
        <v>372</v>
      </c>
      <c r="D13" s="197"/>
      <c r="E13" s="198" t="s">
        <v>373</v>
      </c>
      <c r="F13" s="192"/>
      <c r="G13" s="19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388"/>
    </row>
    <row r="14" spans="2:57" ht="18" x14ac:dyDescent="0.2">
      <c r="B14" s="1082"/>
      <c r="C14" s="186" t="s">
        <v>374</v>
      </c>
      <c r="D14" s="186"/>
      <c r="E14" s="191" t="s">
        <v>375</v>
      </c>
      <c r="F14" s="192" t="s">
        <v>376</v>
      </c>
      <c r="G14" s="196"/>
      <c r="H14" s="199">
        <f>H12*H13</f>
        <v>0</v>
      </c>
      <c r="I14" s="199">
        <f t="shared" ref="I14:AA14" si="2">I12*I13</f>
        <v>0</v>
      </c>
      <c r="J14" s="199">
        <f t="shared" si="2"/>
        <v>0</v>
      </c>
      <c r="K14" s="199">
        <f t="shared" si="2"/>
        <v>0</v>
      </c>
      <c r="L14" s="199">
        <f t="shared" si="2"/>
        <v>0</v>
      </c>
      <c r="M14" s="199">
        <f t="shared" si="2"/>
        <v>0</v>
      </c>
      <c r="N14" s="199">
        <f t="shared" si="2"/>
        <v>0</v>
      </c>
      <c r="O14" s="199">
        <f t="shared" si="2"/>
        <v>0</v>
      </c>
      <c r="P14" s="199">
        <f t="shared" si="2"/>
        <v>0</v>
      </c>
      <c r="Q14" s="199">
        <f t="shared" si="2"/>
        <v>0</v>
      </c>
      <c r="R14" s="199">
        <f t="shared" si="2"/>
        <v>0</v>
      </c>
      <c r="S14" s="199">
        <f t="shared" si="2"/>
        <v>0</v>
      </c>
      <c r="T14" s="199">
        <f t="shared" si="2"/>
        <v>0</v>
      </c>
      <c r="U14" s="199">
        <f t="shared" si="2"/>
        <v>0</v>
      </c>
      <c r="V14" s="199">
        <f t="shared" si="2"/>
        <v>0</v>
      </c>
      <c r="W14" s="199">
        <f t="shared" si="2"/>
        <v>0</v>
      </c>
      <c r="X14" s="199">
        <f t="shared" si="2"/>
        <v>0</v>
      </c>
      <c r="Y14" s="199">
        <f t="shared" si="2"/>
        <v>0</v>
      </c>
      <c r="Z14" s="199">
        <f t="shared" si="2"/>
        <v>0</v>
      </c>
      <c r="AA14" s="199">
        <f t="shared" si="2"/>
        <v>0</v>
      </c>
    </row>
    <row r="15" spans="2:57" x14ac:dyDescent="0.2">
      <c r="B15" s="1081">
        <f>B12+1</f>
        <v>8</v>
      </c>
      <c r="C15" s="186" t="s">
        <v>701</v>
      </c>
      <c r="D15" s="186"/>
      <c r="E15" s="191" t="s">
        <v>278</v>
      </c>
      <c r="F15" s="192" t="s">
        <v>696</v>
      </c>
      <c r="G15" s="290">
        <v>12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389"/>
      <c r="AC15" s="390"/>
      <c r="AD15" s="390"/>
      <c r="AE15" s="390"/>
      <c r="AF15" s="390"/>
      <c r="AG15" s="390"/>
      <c r="AH15" s="390"/>
      <c r="AI15" s="390"/>
      <c r="AJ15" s="390"/>
      <c r="AK15" s="390"/>
      <c r="AL15" s="390"/>
      <c r="AM15" s="390"/>
      <c r="AN15" s="390"/>
      <c r="AO15" s="390"/>
      <c r="AP15" s="390"/>
      <c r="AQ15" s="390"/>
      <c r="AR15" s="390"/>
      <c r="AS15" s="390"/>
      <c r="AT15" s="390"/>
      <c r="AU15" s="390"/>
      <c r="AV15" s="390"/>
      <c r="AW15" s="390"/>
      <c r="AX15" s="390"/>
      <c r="AY15" s="390"/>
      <c r="AZ15" s="390"/>
      <c r="BA15" s="390"/>
      <c r="BB15" s="390"/>
      <c r="BC15" s="390"/>
      <c r="BD15" s="390"/>
      <c r="BE15" s="390"/>
    </row>
    <row r="16" spans="2:57" x14ac:dyDescent="0.2">
      <c r="B16" s="1083"/>
      <c r="C16" s="186" t="s">
        <v>702</v>
      </c>
      <c r="D16" s="186"/>
      <c r="E16" s="187" t="s">
        <v>699</v>
      </c>
      <c r="F16" s="192" t="s">
        <v>697</v>
      </c>
      <c r="G16" s="290">
        <v>22</v>
      </c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389"/>
      <c r="AC16" s="390"/>
      <c r="AD16" s="390"/>
      <c r="AE16" s="390"/>
      <c r="AF16" s="390"/>
      <c r="AG16" s="390"/>
      <c r="AH16" s="390"/>
      <c r="AI16" s="390"/>
      <c r="AJ16" s="390"/>
      <c r="AK16" s="390"/>
      <c r="AL16" s="390"/>
      <c r="AM16" s="390"/>
      <c r="AN16" s="390"/>
      <c r="AO16" s="390"/>
      <c r="AP16" s="390"/>
      <c r="AQ16" s="390"/>
      <c r="AR16" s="390"/>
      <c r="AS16" s="390"/>
      <c r="AT16" s="390"/>
      <c r="AU16" s="390"/>
      <c r="AV16" s="390"/>
      <c r="AW16" s="390"/>
      <c r="AX16" s="390"/>
      <c r="AY16" s="390"/>
      <c r="AZ16" s="390"/>
      <c r="BA16" s="390"/>
      <c r="BB16" s="390"/>
      <c r="BC16" s="390"/>
      <c r="BD16" s="390"/>
      <c r="BE16" s="390"/>
    </row>
    <row r="17" spans="2:57" x14ac:dyDescent="0.2">
      <c r="B17" s="1083"/>
      <c r="C17" s="186" t="s">
        <v>703</v>
      </c>
      <c r="D17" s="186"/>
      <c r="E17" s="187" t="s">
        <v>700</v>
      </c>
      <c r="F17" s="192" t="s">
        <v>698</v>
      </c>
      <c r="G17" s="290">
        <v>3</v>
      </c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389"/>
      <c r="AC17" s="390"/>
      <c r="AD17" s="390"/>
      <c r="AE17" s="390"/>
      <c r="AF17" s="390"/>
      <c r="AG17" s="390"/>
      <c r="AH17" s="390"/>
      <c r="AI17" s="390"/>
      <c r="AJ17" s="390"/>
      <c r="AK17" s="390"/>
      <c r="AL17" s="390"/>
      <c r="AM17" s="390"/>
      <c r="AN17" s="390"/>
      <c r="AO17" s="390"/>
      <c r="AP17" s="390"/>
      <c r="AQ17" s="390"/>
      <c r="AR17" s="390"/>
      <c r="AS17" s="390"/>
      <c r="AT17" s="390"/>
      <c r="AU17" s="390"/>
      <c r="AV17" s="390"/>
      <c r="AW17" s="390"/>
      <c r="AX17" s="390"/>
      <c r="AY17" s="390"/>
      <c r="AZ17" s="390"/>
      <c r="BA17" s="390"/>
      <c r="BB17" s="390"/>
      <c r="BC17" s="390"/>
      <c r="BD17" s="390"/>
      <c r="BE17" s="390"/>
    </row>
    <row r="18" spans="2:57" ht="18" x14ac:dyDescent="0.2">
      <c r="B18" s="1083"/>
      <c r="C18" s="186" t="s">
        <v>377</v>
      </c>
      <c r="D18" s="186"/>
      <c r="E18" s="191" t="s">
        <v>368</v>
      </c>
      <c r="F18" s="192" t="s">
        <v>378</v>
      </c>
      <c r="G18" s="201">
        <f>SUM(H18:AA18)</f>
        <v>0</v>
      </c>
      <c r="H18" s="200">
        <f>H11*((H15*H16*H17)/($G$15*$G$16*$G$17))</f>
        <v>0</v>
      </c>
      <c r="I18" s="200">
        <f t="shared" ref="I18:AA18" si="3">I11*((I15*I16*I17)/($G$15*$G$16*$G$17))</f>
        <v>0</v>
      </c>
      <c r="J18" s="200">
        <f t="shared" si="3"/>
        <v>0</v>
      </c>
      <c r="K18" s="200">
        <f t="shared" si="3"/>
        <v>0</v>
      </c>
      <c r="L18" s="200">
        <f t="shared" si="3"/>
        <v>0</v>
      </c>
      <c r="M18" s="200">
        <f t="shared" si="3"/>
        <v>0</v>
      </c>
      <c r="N18" s="200">
        <f t="shared" si="3"/>
        <v>0</v>
      </c>
      <c r="O18" s="200">
        <f t="shared" si="3"/>
        <v>0</v>
      </c>
      <c r="P18" s="200">
        <f t="shared" si="3"/>
        <v>0</v>
      </c>
      <c r="Q18" s="200">
        <f t="shared" si="3"/>
        <v>0</v>
      </c>
      <c r="R18" s="200">
        <f t="shared" si="3"/>
        <v>0</v>
      </c>
      <c r="S18" s="200">
        <f t="shared" si="3"/>
        <v>0</v>
      </c>
      <c r="T18" s="200">
        <f t="shared" si="3"/>
        <v>0</v>
      </c>
      <c r="U18" s="200">
        <f t="shared" si="3"/>
        <v>0</v>
      </c>
      <c r="V18" s="200">
        <f t="shared" si="3"/>
        <v>0</v>
      </c>
      <c r="W18" s="200">
        <f t="shared" si="3"/>
        <v>0</v>
      </c>
      <c r="X18" s="200">
        <f t="shared" si="3"/>
        <v>0</v>
      </c>
      <c r="Y18" s="200">
        <f t="shared" si="3"/>
        <v>0</v>
      </c>
      <c r="Z18" s="200">
        <f t="shared" si="3"/>
        <v>0</v>
      </c>
      <c r="AA18" s="200">
        <f t="shared" si="3"/>
        <v>0</v>
      </c>
      <c r="AB18" s="388"/>
    </row>
    <row r="19" spans="2:57" ht="18" x14ac:dyDescent="0.2">
      <c r="B19" s="1082"/>
      <c r="C19" s="186" t="s">
        <v>379</v>
      </c>
      <c r="D19" s="186"/>
      <c r="E19" s="186"/>
      <c r="F19" s="192" t="s">
        <v>380</v>
      </c>
      <c r="G19" s="196" t="str">
        <f>IF(LARGE(H19:AA19,1)&gt;1,"ERRO","")</f>
        <v/>
      </c>
      <c r="H19" s="200">
        <f>IFERROR(H18/H11,0)</f>
        <v>0</v>
      </c>
      <c r="I19" s="200">
        <f t="shared" ref="I19:AA19" si="4">IFERROR(I18/I11,0)</f>
        <v>0</v>
      </c>
      <c r="J19" s="200">
        <f t="shared" si="4"/>
        <v>0</v>
      </c>
      <c r="K19" s="200">
        <f t="shared" si="4"/>
        <v>0</v>
      </c>
      <c r="L19" s="200">
        <f t="shared" si="4"/>
        <v>0</v>
      </c>
      <c r="M19" s="200">
        <f t="shared" si="4"/>
        <v>0</v>
      </c>
      <c r="N19" s="200">
        <f t="shared" si="4"/>
        <v>0</v>
      </c>
      <c r="O19" s="200">
        <f t="shared" si="4"/>
        <v>0</v>
      </c>
      <c r="P19" s="200">
        <f t="shared" si="4"/>
        <v>0</v>
      </c>
      <c r="Q19" s="200">
        <f t="shared" si="4"/>
        <v>0</v>
      </c>
      <c r="R19" s="200">
        <f t="shared" si="4"/>
        <v>0</v>
      </c>
      <c r="S19" s="200">
        <f t="shared" si="4"/>
        <v>0</v>
      </c>
      <c r="T19" s="200">
        <f t="shared" si="4"/>
        <v>0</v>
      </c>
      <c r="U19" s="200">
        <f t="shared" si="4"/>
        <v>0</v>
      </c>
      <c r="V19" s="200">
        <f t="shared" si="4"/>
        <v>0</v>
      </c>
      <c r="W19" s="200">
        <f t="shared" si="4"/>
        <v>0</v>
      </c>
      <c r="X19" s="200">
        <f t="shared" si="4"/>
        <v>0</v>
      </c>
      <c r="Y19" s="200">
        <f t="shared" si="4"/>
        <v>0</v>
      </c>
      <c r="Z19" s="200">
        <f t="shared" si="4"/>
        <v>0</v>
      </c>
      <c r="AA19" s="200">
        <f t="shared" si="4"/>
        <v>0</v>
      </c>
    </row>
    <row r="20" spans="2:57" ht="18" x14ac:dyDescent="0.2">
      <c r="B20" s="181">
        <f>B15+1</f>
        <v>9</v>
      </c>
      <c r="C20" s="186" t="s">
        <v>381</v>
      </c>
      <c r="D20" s="186"/>
      <c r="E20" s="191" t="s">
        <v>382</v>
      </c>
      <c r="F20" s="192" t="s">
        <v>383</v>
      </c>
      <c r="G20" s="201">
        <f>SUM(H20:AA20)</f>
        <v>0</v>
      </c>
      <c r="H20" s="199">
        <f>(H11*H14)/1000</f>
        <v>0</v>
      </c>
      <c r="I20" s="199">
        <f t="shared" ref="I20:AA20" si="5">(I11*I14)/1000</f>
        <v>0</v>
      </c>
      <c r="J20" s="199">
        <f t="shared" si="5"/>
        <v>0</v>
      </c>
      <c r="K20" s="199">
        <f t="shared" si="5"/>
        <v>0</v>
      </c>
      <c r="L20" s="199">
        <f t="shared" si="5"/>
        <v>0</v>
      </c>
      <c r="M20" s="199">
        <f t="shared" si="5"/>
        <v>0</v>
      </c>
      <c r="N20" s="199">
        <f t="shared" si="5"/>
        <v>0</v>
      </c>
      <c r="O20" s="199">
        <f t="shared" si="5"/>
        <v>0</v>
      </c>
      <c r="P20" s="199">
        <f t="shared" si="5"/>
        <v>0</v>
      </c>
      <c r="Q20" s="199">
        <f t="shared" si="5"/>
        <v>0</v>
      </c>
      <c r="R20" s="199">
        <f t="shared" si="5"/>
        <v>0</v>
      </c>
      <c r="S20" s="199">
        <f t="shared" si="5"/>
        <v>0</v>
      </c>
      <c r="T20" s="199">
        <f t="shared" si="5"/>
        <v>0</v>
      </c>
      <c r="U20" s="199">
        <f t="shared" si="5"/>
        <v>0</v>
      </c>
      <c r="V20" s="199">
        <f t="shared" si="5"/>
        <v>0</v>
      </c>
      <c r="W20" s="199">
        <f t="shared" si="5"/>
        <v>0</v>
      </c>
      <c r="X20" s="199">
        <f t="shared" si="5"/>
        <v>0</v>
      </c>
      <c r="Y20" s="199">
        <f t="shared" si="5"/>
        <v>0</v>
      </c>
      <c r="Z20" s="199">
        <f t="shared" si="5"/>
        <v>0</v>
      </c>
      <c r="AA20" s="199">
        <f t="shared" si="5"/>
        <v>0</v>
      </c>
    </row>
    <row r="21" spans="2:57" ht="18" x14ac:dyDescent="0.2">
      <c r="B21" s="181">
        <f>B20+1</f>
        <v>10</v>
      </c>
      <c r="C21" s="186" t="s">
        <v>384</v>
      </c>
      <c r="D21" s="186"/>
      <c r="E21" s="187" t="s">
        <v>368</v>
      </c>
      <c r="F21" s="192" t="s">
        <v>385</v>
      </c>
      <c r="G21" s="202">
        <f>SUM(H21:AA21)</f>
        <v>0</v>
      </c>
      <c r="H21" s="203">
        <f>H11*H19</f>
        <v>0</v>
      </c>
      <c r="I21" s="203">
        <f t="shared" ref="I21:AA21" si="6">I11*I19</f>
        <v>0</v>
      </c>
      <c r="J21" s="203">
        <f t="shared" si="6"/>
        <v>0</v>
      </c>
      <c r="K21" s="203">
        <f t="shared" si="6"/>
        <v>0</v>
      </c>
      <c r="L21" s="203">
        <f t="shared" si="6"/>
        <v>0</v>
      </c>
      <c r="M21" s="203">
        <f t="shared" si="6"/>
        <v>0</v>
      </c>
      <c r="N21" s="203">
        <f t="shared" si="6"/>
        <v>0</v>
      </c>
      <c r="O21" s="203">
        <f t="shared" si="6"/>
        <v>0</v>
      </c>
      <c r="P21" s="203">
        <f t="shared" si="6"/>
        <v>0</v>
      </c>
      <c r="Q21" s="203">
        <f t="shared" si="6"/>
        <v>0</v>
      </c>
      <c r="R21" s="203">
        <f t="shared" si="6"/>
        <v>0</v>
      </c>
      <c r="S21" s="203">
        <f t="shared" si="6"/>
        <v>0</v>
      </c>
      <c r="T21" s="203">
        <f t="shared" si="6"/>
        <v>0</v>
      </c>
      <c r="U21" s="203">
        <f t="shared" si="6"/>
        <v>0</v>
      </c>
      <c r="V21" s="203">
        <f t="shared" si="6"/>
        <v>0</v>
      </c>
      <c r="W21" s="203">
        <f t="shared" si="6"/>
        <v>0</v>
      </c>
      <c r="X21" s="203">
        <f t="shared" si="6"/>
        <v>0</v>
      </c>
      <c r="Y21" s="203">
        <f t="shared" si="6"/>
        <v>0</v>
      </c>
      <c r="Z21" s="203">
        <f t="shared" si="6"/>
        <v>0</v>
      </c>
      <c r="AA21" s="203">
        <f t="shared" si="6"/>
        <v>0</v>
      </c>
    </row>
    <row r="23" spans="2:57" x14ac:dyDescent="0.2">
      <c r="B23" s="1048" t="s">
        <v>863</v>
      </c>
      <c r="C23" s="1049"/>
      <c r="D23" s="1049"/>
      <c r="E23" s="1049"/>
      <c r="F23" s="1055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</row>
    <row r="24" spans="2:57" s="383" customFormat="1" x14ac:dyDescent="0.2">
      <c r="B24" s="181"/>
      <c r="C24" s="182"/>
      <c r="D24" s="182"/>
      <c r="E24" s="182"/>
      <c r="F24" s="183"/>
      <c r="G24" s="184" t="s">
        <v>31</v>
      </c>
      <c r="H24" s="185" t="s">
        <v>422</v>
      </c>
      <c r="I24" s="185" t="s">
        <v>423</v>
      </c>
      <c r="J24" s="185" t="s">
        <v>424</v>
      </c>
      <c r="K24" s="185" t="s">
        <v>425</v>
      </c>
      <c r="L24" s="185" t="s">
        <v>426</v>
      </c>
      <c r="M24" s="185" t="s">
        <v>427</v>
      </c>
      <c r="N24" s="185" t="s">
        <v>428</v>
      </c>
      <c r="O24" s="185" t="s">
        <v>429</v>
      </c>
      <c r="P24" s="185" t="s">
        <v>430</v>
      </c>
      <c r="Q24" s="185" t="s">
        <v>431</v>
      </c>
      <c r="R24" s="185" t="s">
        <v>432</v>
      </c>
      <c r="S24" s="185" t="s">
        <v>433</v>
      </c>
      <c r="T24" s="185" t="s">
        <v>434</v>
      </c>
      <c r="U24" s="185" t="s">
        <v>435</v>
      </c>
      <c r="V24" s="185" t="s">
        <v>436</v>
      </c>
      <c r="W24" s="185" t="s">
        <v>437</v>
      </c>
      <c r="X24" s="185" t="s">
        <v>438</v>
      </c>
      <c r="Y24" s="185" t="s">
        <v>439</v>
      </c>
      <c r="Z24" s="185" t="s">
        <v>440</v>
      </c>
      <c r="AA24" s="185" t="s">
        <v>441</v>
      </c>
    </row>
    <row r="25" spans="2:57" x14ac:dyDescent="0.2">
      <c r="B25" s="181">
        <f>B21+1</f>
        <v>11</v>
      </c>
      <c r="C25" s="186" t="s">
        <v>358</v>
      </c>
      <c r="D25" s="186"/>
      <c r="E25" s="187"/>
      <c r="F25" s="188"/>
      <c r="G25" s="189"/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638"/>
    </row>
    <row r="26" spans="2:57" ht="18" x14ac:dyDescent="0.2">
      <c r="B26" s="181">
        <f>B25+1</f>
        <v>12</v>
      </c>
      <c r="C26" s="186" t="s">
        <v>442</v>
      </c>
      <c r="D26" s="186"/>
      <c r="E26" s="191" t="s">
        <v>443</v>
      </c>
      <c r="F26" s="192" t="s">
        <v>406</v>
      </c>
      <c r="G26" s="194">
        <f>SUM(H26:AA26)</f>
        <v>0</v>
      </c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  <c r="W26" s="617"/>
      <c r="X26" s="617"/>
      <c r="Y26" s="617"/>
      <c r="Z26" s="617"/>
      <c r="AA26" s="617"/>
    </row>
    <row r="27" spans="2:57" ht="18" x14ac:dyDescent="0.2">
      <c r="B27" s="181">
        <f>B26+1</f>
        <v>13</v>
      </c>
      <c r="C27" s="186" t="s">
        <v>444</v>
      </c>
      <c r="D27" s="186"/>
      <c r="E27" s="191" t="s">
        <v>445</v>
      </c>
      <c r="F27" s="192" t="s">
        <v>451</v>
      </c>
      <c r="G27" s="194"/>
      <c r="H27" s="659"/>
      <c r="I27" s="659"/>
      <c r="J27" s="659"/>
      <c r="K27" s="659"/>
      <c r="L27" s="659"/>
      <c r="M27" s="659"/>
      <c r="N27" s="659"/>
      <c r="O27" s="659"/>
      <c r="P27" s="659"/>
      <c r="Q27" s="659"/>
      <c r="R27" s="659"/>
      <c r="S27" s="659"/>
      <c r="T27" s="659"/>
      <c r="U27" s="659"/>
      <c r="V27" s="659"/>
      <c r="W27" s="659"/>
      <c r="X27" s="659"/>
      <c r="Y27" s="659"/>
      <c r="Z27" s="659"/>
      <c r="AA27" s="659"/>
    </row>
    <row r="28" spans="2:57" ht="18" x14ac:dyDescent="0.2">
      <c r="B28" s="181">
        <f>B27+1</f>
        <v>14</v>
      </c>
      <c r="C28" s="186" t="s">
        <v>16</v>
      </c>
      <c r="D28" s="186"/>
      <c r="E28" s="191"/>
      <c r="F28" s="192" t="s">
        <v>405</v>
      </c>
      <c r="G28" s="194">
        <f>SUM(H28:AA28)</f>
        <v>0</v>
      </c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  <c r="W28" s="617"/>
      <c r="X28" s="617"/>
      <c r="Y28" s="617"/>
      <c r="Z28" s="617"/>
      <c r="AA28" s="617"/>
    </row>
    <row r="29" spans="2:57" ht="18" x14ac:dyDescent="0.2">
      <c r="B29" s="181">
        <f>B28+1</f>
        <v>15</v>
      </c>
      <c r="C29" s="186" t="s">
        <v>367</v>
      </c>
      <c r="D29" s="186"/>
      <c r="E29" s="191" t="s">
        <v>368</v>
      </c>
      <c r="F29" s="192" t="s">
        <v>390</v>
      </c>
      <c r="G29" s="201">
        <f>SUM(H29:AA29)</f>
        <v>0</v>
      </c>
      <c r="H29" s="195">
        <f>IF(H27=0,0,((H26*0.293*H28)/(1000*H27)))</f>
        <v>0</v>
      </c>
      <c r="I29" s="195">
        <f t="shared" ref="I29:AA29" si="7">IF(I27=0,0,((I26*0.293*I28)/(1000*I27)))</f>
        <v>0</v>
      </c>
      <c r="J29" s="195">
        <f t="shared" si="7"/>
        <v>0</v>
      </c>
      <c r="K29" s="195">
        <f t="shared" si="7"/>
        <v>0</v>
      </c>
      <c r="L29" s="195">
        <f t="shared" si="7"/>
        <v>0</v>
      </c>
      <c r="M29" s="195">
        <f t="shared" si="7"/>
        <v>0</v>
      </c>
      <c r="N29" s="195">
        <f t="shared" si="7"/>
        <v>0</v>
      </c>
      <c r="O29" s="195">
        <f t="shared" si="7"/>
        <v>0</v>
      </c>
      <c r="P29" s="195">
        <f t="shared" si="7"/>
        <v>0</v>
      </c>
      <c r="Q29" s="195">
        <f t="shared" si="7"/>
        <v>0</v>
      </c>
      <c r="R29" s="195">
        <f t="shared" si="7"/>
        <v>0</v>
      </c>
      <c r="S29" s="195">
        <f t="shared" si="7"/>
        <v>0</v>
      </c>
      <c r="T29" s="195">
        <f t="shared" si="7"/>
        <v>0</v>
      </c>
      <c r="U29" s="195">
        <f t="shared" si="7"/>
        <v>0</v>
      </c>
      <c r="V29" s="195">
        <f t="shared" si="7"/>
        <v>0</v>
      </c>
      <c r="W29" s="195">
        <f t="shared" si="7"/>
        <v>0</v>
      </c>
      <c r="X29" s="195">
        <f t="shared" si="7"/>
        <v>0</v>
      </c>
      <c r="Y29" s="195">
        <f t="shared" si="7"/>
        <v>0</v>
      </c>
      <c r="Z29" s="195">
        <f t="shared" si="7"/>
        <v>0</v>
      </c>
      <c r="AA29" s="195">
        <f t="shared" si="7"/>
        <v>0</v>
      </c>
    </row>
    <row r="30" spans="2:57" ht="18" x14ac:dyDescent="0.2">
      <c r="B30" s="1081">
        <f>B29+1</f>
        <v>16</v>
      </c>
      <c r="C30" s="186" t="s">
        <v>447</v>
      </c>
      <c r="D30" s="186"/>
      <c r="E30" s="191"/>
      <c r="F30" s="192" t="s">
        <v>452</v>
      </c>
      <c r="G30" s="201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  <c r="S30" s="659"/>
      <c r="T30" s="659"/>
      <c r="U30" s="659"/>
      <c r="V30" s="659"/>
      <c r="W30" s="659"/>
      <c r="X30" s="659"/>
      <c r="Y30" s="659"/>
      <c r="Z30" s="659"/>
      <c r="AA30" s="659"/>
    </row>
    <row r="31" spans="2:57" ht="18" x14ac:dyDescent="0.2">
      <c r="B31" s="1082"/>
      <c r="C31" s="186" t="s">
        <v>449</v>
      </c>
      <c r="D31" s="186"/>
      <c r="E31" s="191" t="s">
        <v>368</v>
      </c>
      <c r="F31" s="192" t="s">
        <v>453</v>
      </c>
      <c r="G31" s="201">
        <f>SUM(H31:AA31)</f>
        <v>0</v>
      </c>
      <c r="H31" s="195">
        <f>H29*H30</f>
        <v>0</v>
      </c>
      <c r="I31" s="195">
        <f t="shared" ref="I31:AA31" si="8">I29*I30</f>
        <v>0</v>
      </c>
      <c r="J31" s="195">
        <f t="shared" si="8"/>
        <v>0</v>
      </c>
      <c r="K31" s="195">
        <f t="shared" si="8"/>
        <v>0</v>
      </c>
      <c r="L31" s="195">
        <f t="shared" si="8"/>
        <v>0</v>
      </c>
      <c r="M31" s="195">
        <f t="shared" si="8"/>
        <v>0</v>
      </c>
      <c r="N31" s="195">
        <f t="shared" si="8"/>
        <v>0</v>
      </c>
      <c r="O31" s="195">
        <f t="shared" si="8"/>
        <v>0</v>
      </c>
      <c r="P31" s="195">
        <f t="shared" si="8"/>
        <v>0</v>
      </c>
      <c r="Q31" s="195">
        <f t="shared" si="8"/>
        <v>0</v>
      </c>
      <c r="R31" s="195">
        <f t="shared" si="8"/>
        <v>0</v>
      </c>
      <c r="S31" s="195">
        <f t="shared" si="8"/>
        <v>0</v>
      </c>
      <c r="T31" s="195">
        <f t="shared" si="8"/>
        <v>0</v>
      </c>
      <c r="U31" s="195">
        <f t="shared" si="8"/>
        <v>0</v>
      </c>
      <c r="V31" s="195">
        <f t="shared" si="8"/>
        <v>0</v>
      </c>
      <c r="W31" s="195">
        <f t="shared" si="8"/>
        <v>0</v>
      </c>
      <c r="X31" s="195">
        <f t="shared" si="8"/>
        <v>0</v>
      </c>
      <c r="Y31" s="195">
        <f t="shared" si="8"/>
        <v>0</v>
      </c>
      <c r="Z31" s="195">
        <f t="shared" si="8"/>
        <v>0</v>
      </c>
      <c r="AA31" s="195">
        <f t="shared" si="8"/>
        <v>0</v>
      </c>
    </row>
    <row r="32" spans="2:57" x14ac:dyDescent="0.2">
      <c r="B32" s="1081">
        <f>B30+1</f>
        <v>17</v>
      </c>
      <c r="C32" s="186" t="s">
        <v>370</v>
      </c>
      <c r="D32" s="186"/>
      <c r="E32" s="191" t="s">
        <v>371</v>
      </c>
      <c r="F32" s="192"/>
      <c r="G32" s="196"/>
      <c r="H32" s="615"/>
      <c r="I32" s="615"/>
      <c r="J32" s="615"/>
      <c r="K32" s="615"/>
      <c r="L32" s="615"/>
      <c r="M32" s="615"/>
      <c r="N32" s="615"/>
      <c r="O32" s="615"/>
      <c r="P32" s="615"/>
      <c r="Q32" s="615"/>
      <c r="R32" s="615"/>
      <c r="S32" s="615"/>
      <c r="T32" s="615"/>
      <c r="U32" s="615"/>
      <c r="V32" s="615"/>
      <c r="W32" s="615"/>
      <c r="X32" s="615"/>
      <c r="Y32" s="615"/>
      <c r="Z32" s="615"/>
      <c r="AA32" s="615"/>
    </row>
    <row r="33" spans="2:57" x14ac:dyDescent="0.2">
      <c r="B33" s="1083"/>
      <c r="C33" s="197" t="s">
        <v>372</v>
      </c>
      <c r="D33" s="197"/>
      <c r="E33" s="198" t="s">
        <v>373</v>
      </c>
      <c r="F33" s="192"/>
      <c r="G33" s="196"/>
      <c r="H33" s="616"/>
      <c r="I33" s="61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616"/>
      <c r="AA33" s="616"/>
    </row>
    <row r="34" spans="2:57" ht="18" x14ac:dyDescent="0.2">
      <c r="B34" s="1082"/>
      <c r="C34" s="186" t="s">
        <v>374</v>
      </c>
      <c r="D34" s="186"/>
      <c r="E34" s="191" t="s">
        <v>375</v>
      </c>
      <c r="F34" s="192" t="s">
        <v>391</v>
      </c>
      <c r="G34" s="196"/>
      <c r="H34" s="199">
        <f>H32*H33</f>
        <v>0</v>
      </c>
      <c r="I34" s="199">
        <f t="shared" ref="I34:AA34" si="9">I32*I33</f>
        <v>0</v>
      </c>
      <c r="J34" s="199">
        <f t="shared" si="9"/>
        <v>0</v>
      </c>
      <c r="K34" s="199">
        <f t="shared" si="9"/>
        <v>0</v>
      </c>
      <c r="L34" s="199">
        <f t="shared" si="9"/>
        <v>0</v>
      </c>
      <c r="M34" s="199">
        <f t="shared" si="9"/>
        <v>0</v>
      </c>
      <c r="N34" s="199">
        <f t="shared" si="9"/>
        <v>0</v>
      </c>
      <c r="O34" s="199">
        <f t="shared" si="9"/>
        <v>0</v>
      </c>
      <c r="P34" s="199">
        <f t="shared" si="9"/>
        <v>0</v>
      </c>
      <c r="Q34" s="199">
        <f t="shared" si="9"/>
        <v>0</v>
      </c>
      <c r="R34" s="199">
        <f t="shared" si="9"/>
        <v>0</v>
      </c>
      <c r="S34" s="199">
        <f t="shared" si="9"/>
        <v>0</v>
      </c>
      <c r="T34" s="199">
        <f t="shared" si="9"/>
        <v>0</v>
      </c>
      <c r="U34" s="199">
        <f t="shared" si="9"/>
        <v>0</v>
      </c>
      <c r="V34" s="199">
        <f t="shared" si="9"/>
        <v>0</v>
      </c>
      <c r="W34" s="199">
        <f t="shared" si="9"/>
        <v>0</v>
      </c>
      <c r="X34" s="199">
        <f t="shared" si="9"/>
        <v>0</v>
      </c>
      <c r="Y34" s="199">
        <f t="shared" si="9"/>
        <v>0</v>
      </c>
      <c r="Z34" s="199">
        <f t="shared" si="9"/>
        <v>0</v>
      </c>
      <c r="AA34" s="199">
        <f t="shared" si="9"/>
        <v>0</v>
      </c>
    </row>
    <row r="35" spans="2:57" x14ac:dyDescent="0.2">
      <c r="B35" s="1081">
        <f>B32+1</f>
        <v>18</v>
      </c>
      <c r="C35" s="186" t="s">
        <v>701</v>
      </c>
      <c r="D35" s="186"/>
      <c r="E35" s="191" t="s">
        <v>278</v>
      </c>
      <c r="F35" s="192" t="s">
        <v>696</v>
      </c>
      <c r="G35" s="290">
        <v>12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389"/>
      <c r="AC35" s="390"/>
      <c r="AD35" s="390"/>
      <c r="AE35" s="390"/>
      <c r="AF35" s="390"/>
      <c r="AG35" s="390"/>
      <c r="AH35" s="390"/>
      <c r="AI35" s="390"/>
      <c r="AJ35" s="390"/>
      <c r="AK35" s="390"/>
      <c r="AL35" s="390"/>
      <c r="AM35" s="390"/>
      <c r="AN35" s="390"/>
      <c r="AO35" s="390"/>
      <c r="AP35" s="390"/>
      <c r="AQ35" s="390"/>
      <c r="AR35" s="390"/>
      <c r="AS35" s="390"/>
      <c r="AT35" s="390"/>
      <c r="AU35" s="390"/>
      <c r="AV35" s="390"/>
      <c r="AW35" s="390"/>
      <c r="AX35" s="390"/>
      <c r="AY35" s="390"/>
      <c r="AZ35" s="390"/>
      <c r="BA35" s="390"/>
      <c r="BB35" s="390"/>
      <c r="BC35" s="390"/>
      <c r="BD35" s="390"/>
      <c r="BE35" s="390"/>
    </row>
    <row r="36" spans="2:57" x14ac:dyDescent="0.2">
      <c r="B36" s="1083"/>
      <c r="C36" s="186" t="s">
        <v>702</v>
      </c>
      <c r="D36" s="186"/>
      <c r="E36" s="187" t="s">
        <v>699</v>
      </c>
      <c r="F36" s="192" t="s">
        <v>697</v>
      </c>
      <c r="G36" s="290">
        <v>22</v>
      </c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389"/>
      <c r="AC36" s="390"/>
      <c r="AD36" s="390"/>
      <c r="AE36" s="390"/>
      <c r="AF36" s="390"/>
      <c r="AG36" s="390"/>
      <c r="AH36" s="390"/>
      <c r="AI36" s="390"/>
      <c r="AJ36" s="390"/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0"/>
      <c r="AZ36" s="390"/>
      <c r="BA36" s="390"/>
      <c r="BB36" s="390"/>
      <c r="BC36" s="390"/>
      <c r="BD36" s="390"/>
      <c r="BE36" s="390"/>
    </row>
    <row r="37" spans="2:57" x14ac:dyDescent="0.2">
      <c r="B37" s="1083"/>
      <c r="C37" s="186" t="s">
        <v>703</v>
      </c>
      <c r="D37" s="186"/>
      <c r="E37" s="187" t="s">
        <v>700</v>
      </c>
      <c r="F37" s="192" t="s">
        <v>698</v>
      </c>
      <c r="G37" s="290">
        <v>3</v>
      </c>
      <c r="H37" s="617"/>
      <c r="I37" s="617"/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389"/>
      <c r="AC37" s="390"/>
      <c r="AD37" s="390"/>
      <c r="AE37" s="390"/>
      <c r="AF37" s="390"/>
      <c r="AG37" s="390"/>
      <c r="AH37" s="390"/>
      <c r="AI37" s="390"/>
      <c r="AJ37" s="390"/>
      <c r="AK37" s="390"/>
      <c r="AL37" s="390"/>
      <c r="AM37" s="390"/>
      <c r="AN37" s="390"/>
      <c r="AO37" s="390"/>
      <c r="AP37" s="390"/>
      <c r="AQ37" s="390"/>
      <c r="AR37" s="390"/>
      <c r="AS37" s="390"/>
      <c r="AT37" s="390"/>
      <c r="AU37" s="390"/>
      <c r="AV37" s="390"/>
      <c r="AW37" s="390"/>
      <c r="AX37" s="390"/>
      <c r="AY37" s="390"/>
      <c r="AZ37" s="390"/>
      <c r="BA37" s="390"/>
      <c r="BB37" s="390"/>
      <c r="BC37" s="390"/>
      <c r="BD37" s="390"/>
      <c r="BE37" s="390"/>
    </row>
    <row r="38" spans="2:57" ht="18" x14ac:dyDescent="0.2">
      <c r="B38" s="1083"/>
      <c r="C38" s="186" t="s">
        <v>377</v>
      </c>
      <c r="D38" s="186"/>
      <c r="E38" s="191" t="s">
        <v>368</v>
      </c>
      <c r="F38" s="192" t="s">
        <v>392</v>
      </c>
      <c r="G38" s="201">
        <f>SUM(H38:AA38)</f>
        <v>0</v>
      </c>
      <c r="H38" s="200">
        <f>H31*((H35*H36*H37)/($G$35*$G$36*$G$37))</f>
        <v>0</v>
      </c>
      <c r="I38" s="200">
        <f t="shared" ref="I38:AA38" si="10">I31*((I35*I36*I37)/($G$35*$G$36*$G$37))</f>
        <v>0</v>
      </c>
      <c r="J38" s="200">
        <f t="shared" si="10"/>
        <v>0</v>
      </c>
      <c r="K38" s="200">
        <f t="shared" si="10"/>
        <v>0</v>
      </c>
      <c r="L38" s="200">
        <f t="shared" si="10"/>
        <v>0</v>
      </c>
      <c r="M38" s="200">
        <f t="shared" si="10"/>
        <v>0</v>
      </c>
      <c r="N38" s="200">
        <f t="shared" si="10"/>
        <v>0</v>
      </c>
      <c r="O38" s="200">
        <f t="shared" si="10"/>
        <v>0</v>
      </c>
      <c r="P38" s="200">
        <f t="shared" si="10"/>
        <v>0</v>
      </c>
      <c r="Q38" s="200">
        <f t="shared" si="10"/>
        <v>0</v>
      </c>
      <c r="R38" s="200">
        <f t="shared" si="10"/>
        <v>0</v>
      </c>
      <c r="S38" s="200">
        <f t="shared" si="10"/>
        <v>0</v>
      </c>
      <c r="T38" s="200">
        <f t="shared" si="10"/>
        <v>0</v>
      </c>
      <c r="U38" s="200">
        <f t="shared" si="10"/>
        <v>0</v>
      </c>
      <c r="V38" s="200">
        <f t="shared" si="10"/>
        <v>0</v>
      </c>
      <c r="W38" s="200">
        <f t="shared" si="10"/>
        <v>0</v>
      </c>
      <c r="X38" s="200">
        <f t="shared" si="10"/>
        <v>0</v>
      </c>
      <c r="Y38" s="200">
        <f t="shared" si="10"/>
        <v>0</v>
      </c>
      <c r="Z38" s="200">
        <f t="shared" si="10"/>
        <v>0</v>
      </c>
      <c r="AA38" s="200">
        <f t="shared" si="10"/>
        <v>0</v>
      </c>
    </row>
    <row r="39" spans="2:57" ht="18" x14ac:dyDescent="0.2">
      <c r="B39" s="1082"/>
      <c r="C39" s="186" t="s">
        <v>379</v>
      </c>
      <c r="D39" s="186"/>
      <c r="E39" s="186"/>
      <c r="F39" s="192" t="s">
        <v>393</v>
      </c>
      <c r="G39" s="196" t="str">
        <f>IF(LARGE(H39:AA39,1)&gt;1,"ERRO","")</f>
        <v/>
      </c>
      <c r="H39" s="200">
        <f>IFERROR(H38/H31,0)</f>
        <v>0</v>
      </c>
      <c r="I39" s="200">
        <f t="shared" ref="I39:AA39" si="11">IFERROR(I38/I31,0)</f>
        <v>0</v>
      </c>
      <c r="J39" s="200">
        <f t="shared" si="11"/>
        <v>0</v>
      </c>
      <c r="K39" s="200">
        <f t="shared" si="11"/>
        <v>0</v>
      </c>
      <c r="L39" s="200">
        <f t="shared" si="11"/>
        <v>0</v>
      </c>
      <c r="M39" s="200">
        <f t="shared" si="11"/>
        <v>0</v>
      </c>
      <c r="N39" s="200">
        <f t="shared" si="11"/>
        <v>0</v>
      </c>
      <c r="O39" s="200">
        <f t="shared" si="11"/>
        <v>0</v>
      </c>
      <c r="P39" s="200">
        <f t="shared" si="11"/>
        <v>0</v>
      </c>
      <c r="Q39" s="200">
        <f t="shared" si="11"/>
        <v>0</v>
      </c>
      <c r="R39" s="200">
        <f t="shared" si="11"/>
        <v>0</v>
      </c>
      <c r="S39" s="200">
        <f t="shared" si="11"/>
        <v>0</v>
      </c>
      <c r="T39" s="200">
        <f t="shared" si="11"/>
        <v>0</v>
      </c>
      <c r="U39" s="200">
        <f t="shared" si="11"/>
        <v>0</v>
      </c>
      <c r="V39" s="200">
        <f t="shared" si="11"/>
        <v>0</v>
      </c>
      <c r="W39" s="200">
        <f t="shared" si="11"/>
        <v>0</v>
      </c>
      <c r="X39" s="200">
        <f t="shared" si="11"/>
        <v>0</v>
      </c>
      <c r="Y39" s="200">
        <f t="shared" si="11"/>
        <v>0</v>
      </c>
      <c r="Z39" s="200">
        <f t="shared" si="11"/>
        <v>0</v>
      </c>
      <c r="AA39" s="200">
        <f t="shared" si="11"/>
        <v>0</v>
      </c>
    </row>
    <row r="40" spans="2:57" ht="18" x14ac:dyDescent="0.2">
      <c r="B40" s="181">
        <f>B35+1</f>
        <v>19</v>
      </c>
      <c r="C40" s="186" t="s">
        <v>381</v>
      </c>
      <c r="D40" s="186"/>
      <c r="E40" s="191" t="s">
        <v>382</v>
      </c>
      <c r="F40" s="192" t="s">
        <v>394</v>
      </c>
      <c r="G40" s="201">
        <f>SUM(H40:AA40)</f>
        <v>0</v>
      </c>
      <c r="H40" s="199">
        <f>(H31*H34)/1000</f>
        <v>0</v>
      </c>
      <c r="I40" s="199">
        <f t="shared" ref="I40:AA40" si="12">(I31*I34)/1000</f>
        <v>0</v>
      </c>
      <c r="J40" s="199">
        <f t="shared" si="12"/>
        <v>0</v>
      </c>
      <c r="K40" s="199">
        <f t="shared" si="12"/>
        <v>0</v>
      </c>
      <c r="L40" s="199">
        <f t="shared" si="12"/>
        <v>0</v>
      </c>
      <c r="M40" s="199">
        <f t="shared" si="12"/>
        <v>0</v>
      </c>
      <c r="N40" s="199">
        <f t="shared" si="12"/>
        <v>0</v>
      </c>
      <c r="O40" s="199">
        <f t="shared" si="12"/>
        <v>0</v>
      </c>
      <c r="P40" s="199">
        <f t="shared" si="12"/>
        <v>0</v>
      </c>
      <c r="Q40" s="199">
        <f t="shared" si="12"/>
        <v>0</v>
      </c>
      <c r="R40" s="199">
        <f t="shared" si="12"/>
        <v>0</v>
      </c>
      <c r="S40" s="199">
        <f t="shared" si="12"/>
        <v>0</v>
      </c>
      <c r="T40" s="199">
        <f t="shared" si="12"/>
        <v>0</v>
      </c>
      <c r="U40" s="199">
        <f t="shared" si="12"/>
        <v>0</v>
      </c>
      <c r="V40" s="199">
        <f t="shared" si="12"/>
        <v>0</v>
      </c>
      <c r="W40" s="199">
        <f t="shared" si="12"/>
        <v>0</v>
      </c>
      <c r="X40" s="199">
        <f t="shared" si="12"/>
        <v>0</v>
      </c>
      <c r="Y40" s="199">
        <f t="shared" si="12"/>
        <v>0</v>
      </c>
      <c r="Z40" s="199">
        <f t="shared" si="12"/>
        <v>0</v>
      </c>
      <c r="AA40" s="199">
        <f t="shared" si="12"/>
        <v>0</v>
      </c>
    </row>
    <row r="41" spans="2:57" ht="18" x14ac:dyDescent="0.2">
      <c r="B41" s="181">
        <f>B40+1</f>
        <v>20</v>
      </c>
      <c r="C41" s="186" t="s">
        <v>384</v>
      </c>
      <c r="D41" s="186"/>
      <c r="E41" s="187" t="s">
        <v>368</v>
      </c>
      <c r="F41" s="192" t="s">
        <v>395</v>
      </c>
      <c r="G41" s="202">
        <f>SUM(H41:AA41)</f>
        <v>0</v>
      </c>
      <c r="H41" s="203">
        <f>H31*H39</f>
        <v>0</v>
      </c>
      <c r="I41" s="203">
        <f t="shared" ref="I41:AA41" si="13">I31*I39</f>
        <v>0</v>
      </c>
      <c r="J41" s="203">
        <f t="shared" si="13"/>
        <v>0</v>
      </c>
      <c r="K41" s="203">
        <f t="shared" si="13"/>
        <v>0</v>
      </c>
      <c r="L41" s="203">
        <f t="shared" si="13"/>
        <v>0</v>
      </c>
      <c r="M41" s="203">
        <f t="shared" si="13"/>
        <v>0</v>
      </c>
      <c r="N41" s="203">
        <f t="shared" si="13"/>
        <v>0</v>
      </c>
      <c r="O41" s="203">
        <f t="shared" si="13"/>
        <v>0</v>
      </c>
      <c r="P41" s="203">
        <f t="shared" si="13"/>
        <v>0</v>
      </c>
      <c r="Q41" s="203">
        <f t="shared" si="13"/>
        <v>0</v>
      </c>
      <c r="R41" s="203">
        <f t="shared" si="13"/>
        <v>0</v>
      </c>
      <c r="S41" s="203">
        <f t="shared" si="13"/>
        <v>0</v>
      </c>
      <c r="T41" s="203">
        <f t="shared" si="13"/>
        <v>0</v>
      </c>
      <c r="U41" s="203">
        <f t="shared" si="13"/>
        <v>0</v>
      </c>
      <c r="V41" s="203">
        <f t="shared" si="13"/>
        <v>0</v>
      </c>
      <c r="W41" s="203">
        <f t="shared" si="13"/>
        <v>0</v>
      </c>
      <c r="X41" s="203">
        <f t="shared" si="13"/>
        <v>0</v>
      </c>
      <c r="Y41" s="203">
        <f t="shared" si="13"/>
        <v>0</v>
      </c>
      <c r="Z41" s="203">
        <f t="shared" si="13"/>
        <v>0</v>
      </c>
      <c r="AA41" s="203">
        <f t="shared" si="13"/>
        <v>0</v>
      </c>
    </row>
    <row r="43" spans="2:57" x14ac:dyDescent="0.2">
      <c r="B43" s="1086" t="s">
        <v>864</v>
      </c>
      <c r="C43" s="1086"/>
      <c r="D43" s="1086"/>
      <c r="E43" s="1086"/>
      <c r="F43" s="1086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</row>
    <row r="44" spans="2:57" s="383" customFormat="1" x14ac:dyDescent="0.2">
      <c r="B44" s="181"/>
      <c r="C44" s="206"/>
      <c r="D44" s="206"/>
      <c r="E44" s="206"/>
      <c r="F44" s="204"/>
      <c r="G44" s="184" t="s">
        <v>31</v>
      </c>
      <c r="H44" s="185" t="s">
        <v>422</v>
      </c>
      <c r="I44" s="185" t="s">
        <v>423</v>
      </c>
      <c r="J44" s="185" t="s">
        <v>424</v>
      </c>
      <c r="K44" s="185" t="s">
        <v>425</v>
      </c>
      <c r="L44" s="185" t="s">
        <v>426</v>
      </c>
      <c r="M44" s="185" t="s">
        <v>427</v>
      </c>
      <c r="N44" s="185" t="s">
        <v>428</v>
      </c>
      <c r="O44" s="185" t="s">
        <v>429</v>
      </c>
      <c r="P44" s="185" t="s">
        <v>430</v>
      </c>
      <c r="Q44" s="185" t="s">
        <v>431</v>
      </c>
      <c r="R44" s="185" t="s">
        <v>432</v>
      </c>
      <c r="S44" s="185" t="s">
        <v>433</v>
      </c>
      <c r="T44" s="185" t="s">
        <v>434</v>
      </c>
      <c r="U44" s="185" t="s">
        <v>435</v>
      </c>
      <c r="V44" s="185" t="s">
        <v>436</v>
      </c>
      <c r="W44" s="185" t="s">
        <v>437</v>
      </c>
      <c r="X44" s="185" t="s">
        <v>438</v>
      </c>
      <c r="Y44" s="185" t="s">
        <v>439</v>
      </c>
      <c r="Z44" s="185" t="s">
        <v>440</v>
      </c>
      <c r="AA44" s="185" t="s">
        <v>441</v>
      </c>
    </row>
    <row r="45" spans="2:57" ht="18" x14ac:dyDescent="0.2">
      <c r="B45" s="181">
        <f>B41+1</f>
        <v>21</v>
      </c>
      <c r="C45" s="207" t="s">
        <v>217</v>
      </c>
      <c r="D45" s="207"/>
      <c r="E45" s="208" t="s">
        <v>368</v>
      </c>
      <c r="F45" s="192" t="s">
        <v>396</v>
      </c>
      <c r="G45" s="202">
        <f>SUM(H45:AA45)</f>
        <v>0</v>
      </c>
      <c r="H45" s="199">
        <f>H21-H41</f>
        <v>0</v>
      </c>
      <c r="I45" s="199">
        <f t="shared" ref="I45:AA45" si="14">I21-I41</f>
        <v>0</v>
      </c>
      <c r="J45" s="199">
        <f t="shared" si="14"/>
        <v>0</v>
      </c>
      <c r="K45" s="199">
        <f t="shared" si="14"/>
        <v>0</v>
      </c>
      <c r="L45" s="199">
        <f t="shared" si="14"/>
        <v>0</v>
      </c>
      <c r="M45" s="199">
        <f t="shared" si="14"/>
        <v>0</v>
      </c>
      <c r="N45" s="199">
        <f t="shared" si="14"/>
        <v>0</v>
      </c>
      <c r="O45" s="199">
        <f t="shared" si="14"/>
        <v>0</v>
      </c>
      <c r="P45" s="199">
        <f t="shared" si="14"/>
        <v>0</v>
      </c>
      <c r="Q45" s="199">
        <f t="shared" si="14"/>
        <v>0</v>
      </c>
      <c r="R45" s="199">
        <f t="shared" si="14"/>
        <v>0</v>
      </c>
      <c r="S45" s="199">
        <f t="shared" si="14"/>
        <v>0</v>
      </c>
      <c r="T45" s="199">
        <f t="shared" si="14"/>
        <v>0</v>
      </c>
      <c r="U45" s="199">
        <f t="shared" si="14"/>
        <v>0</v>
      </c>
      <c r="V45" s="199">
        <f t="shared" si="14"/>
        <v>0</v>
      </c>
      <c r="W45" s="199">
        <f t="shared" si="14"/>
        <v>0</v>
      </c>
      <c r="X45" s="199">
        <f t="shared" si="14"/>
        <v>0</v>
      </c>
      <c r="Y45" s="199">
        <f t="shared" si="14"/>
        <v>0</v>
      </c>
      <c r="Z45" s="199">
        <f t="shared" si="14"/>
        <v>0</v>
      </c>
      <c r="AA45" s="199">
        <f t="shared" si="14"/>
        <v>0</v>
      </c>
    </row>
    <row r="46" spans="2:57" ht="18" x14ac:dyDescent="0.2">
      <c r="B46" s="181">
        <f>B45+1</f>
        <v>22</v>
      </c>
      <c r="C46" s="209" t="s">
        <v>397</v>
      </c>
      <c r="D46" s="210">
        <f>CED</f>
        <v>2009.9689591799993</v>
      </c>
      <c r="E46" s="198" t="s">
        <v>3</v>
      </c>
      <c r="F46" s="192" t="s">
        <v>398</v>
      </c>
      <c r="G46" s="211">
        <f>IF(G21=0,0,G45/G21)</f>
        <v>0</v>
      </c>
      <c r="H46" s="212">
        <f>IFERROR(H45/H21,0)</f>
        <v>0</v>
      </c>
      <c r="I46" s="212">
        <f t="shared" ref="I46:AA46" si="15">IFERROR(I45/I21,0)</f>
        <v>0</v>
      </c>
      <c r="J46" s="212">
        <f t="shared" si="15"/>
        <v>0</v>
      </c>
      <c r="K46" s="212">
        <f t="shared" si="15"/>
        <v>0</v>
      </c>
      <c r="L46" s="212">
        <f t="shared" si="15"/>
        <v>0</v>
      </c>
      <c r="M46" s="212">
        <f t="shared" si="15"/>
        <v>0</v>
      </c>
      <c r="N46" s="212">
        <f t="shared" si="15"/>
        <v>0</v>
      </c>
      <c r="O46" s="212">
        <f t="shared" si="15"/>
        <v>0</v>
      </c>
      <c r="P46" s="212">
        <f t="shared" si="15"/>
        <v>0</v>
      </c>
      <c r="Q46" s="212">
        <f t="shared" si="15"/>
        <v>0</v>
      </c>
      <c r="R46" s="212">
        <f t="shared" si="15"/>
        <v>0</v>
      </c>
      <c r="S46" s="212">
        <f t="shared" si="15"/>
        <v>0</v>
      </c>
      <c r="T46" s="212">
        <f t="shared" si="15"/>
        <v>0</v>
      </c>
      <c r="U46" s="212">
        <f t="shared" si="15"/>
        <v>0</v>
      </c>
      <c r="V46" s="212">
        <f t="shared" si="15"/>
        <v>0</v>
      </c>
      <c r="W46" s="212">
        <f t="shared" si="15"/>
        <v>0</v>
      </c>
      <c r="X46" s="212">
        <f t="shared" si="15"/>
        <v>0</v>
      </c>
      <c r="Y46" s="212">
        <f t="shared" si="15"/>
        <v>0</v>
      </c>
      <c r="Z46" s="212">
        <f t="shared" si="15"/>
        <v>0</v>
      </c>
      <c r="AA46" s="212">
        <f t="shared" si="15"/>
        <v>0</v>
      </c>
    </row>
    <row r="47" spans="2:57" ht="18" x14ac:dyDescent="0.2">
      <c r="B47" s="181">
        <f>B46+1</f>
        <v>23</v>
      </c>
      <c r="C47" s="207" t="s">
        <v>216</v>
      </c>
      <c r="D47" s="207"/>
      <c r="E47" s="208" t="s">
        <v>382</v>
      </c>
      <c r="F47" s="192" t="s">
        <v>399</v>
      </c>
      <c r="G47" s="202">
        <f>SUM(H47:AA47)</f>
        <v>0</v>
      </c>
      <c r="H47" s="199">
        <f>H20-H40</f>
        <v>0</v>
      </c>
      <c r="I47" s="199">
        <f t="shared" ref="I47:AA47" si="16">I20-I40</f>
        <v>0</v>
      </c>
      <c r="J47" s="199">
        <f t="shared" si="16"/>
        <v>0</v>
      </c>
      <c r="K47" s="199">
        <f t="shared" si="16"/>
        <v>0</v>
      </c>
      <c r="L47" s="199">
        <f t="shared" si="16"/>
        <v>0</v>
      </c>
      <c r="M47" s="199">
        <f t="shared" si="16"/>
        <v>0</v>
      </c>
      <c r="N47" s="199">
        <f t="shared" si="16"/>
        <v>0</v>
      </c>
      <c r="O47" s="199">
        <f t="shared" si="16"/>
        <v>0</v>
      </c>
      <c r="P47" s="199">
        <f t="shared" si="16"/>
        <v>0</v>
      </c>
      <c r="Q47" s="199">
        <f t="shared" si="16"/>
        <v>0</v>
      </c>
      <c r="R47" s="199">
        <f t="shared" si="16"/>
        <v>0</v>
      </c>
      <c r="S47" s="199">
        <f t="shared" si="16"/>
        <v>0</v>
      </c>
      <c r="T47" s="199">
        <f t="shared" si="16"/>
        <v>0</v>
      </c>
      <c r="U47" s="199">
        <f t="shared" si="16"/>
        <v>0</v>
      </c>
      <c r="V47" s="199">
        <f t="shared" si="16"/>
        <v>0</v>
      </c>
      <c r="W47" s="199">
        <f t="shared" si="16"/>
        <v>0</v>
      </c>
      <c r="X47" s="199">
        <f t="shared" si="16"/>
        <v>0</v>
      </c>
      <c r="Y47" s="199">
        <f t="shared" si="16"/>
        <v>0</v>
      </c>
      <c r="Z47" s="199">
        <f t="shared" si="16"/>
        <v>0</v>
      </c>
      <c r="AA47" s="199">
        <f t="shared" si="16"/>
        <v>0</v>
      </c>
    </row>
    <row r="48" spans="2:57" ht="18" x14ac:dyDescent="0.2">
      <c r="B48" s="181">
        <f>B47+1</f>
        <v>24</v>
      </c>
      <c r="C48" s="209" t="s">
        <v>400</v>
      </c>
      <c r="D48" s="210">
        <f>CEE</f>
        <v>888.81169204342314</v>
      </c>
      <c r="E48" s="198" t="s">
        <v>3</v>
      </c>
      <c r="F48" s="192" t="s">
        <v>401</v>
      </c>
      <c r="G48" s="211">
        <f>IF(G20=0,0,G47/G20)</f>
        <v>0</v>
      </c>
      <c r="H48" s="212">
        <f>IFERROR(H47/H20,0)</f>
        <v>0</v>
      </c>
      <c r="I48" s="212">
        <f t="shared" ref="I48:AA48" si="17">IFERROR(I47/I20,0)</f>
        <v>0</v>
      </c>
      <c r="J48" s="212">
        <f t="shared" si="17"/>
        <v>0</v>
      </c>
      <c r="K48" s="212">
        <f t="shared" si="17"/>
        <v>0</v>
      </c>
      <c r="L48" s="212">
        <f t="shared" si="17"/>
        <v>0</v>
      </c>
      <c r="M48" s="212">
        <f t="shared" si="17"/>
        <v>0</v>
      </c>
      <c r="N48" s="212">
        <f t="shared" si="17"/>
        <v>0</v>
      </c>
      <c r="O48" s="212">
        <f t="shared" si="17"/>
        <v>0</v>
      </c>
      <c r="P48" s="212">
        <f t="shared" si="17"/>
        <v>0</v>
      </c>
      <c r="Q48" s="212">
        <f t="shared" si="17"/>
        <v>0</v>
      </c>
      <c r="R48" s="212">
        <f t="shared" si="17"/>
        <v>0</v>
      </c>
      <c r="S48" s="212">
        <f t="shared" si="17"/>
        <v>0</v>
      </c>
      <c r="T48" s="212">
        <f t="shared" si="17"/>
        <v>0</v>
      </c>
      <c r="U48" s="212">
        <f t="shared" si="17"/>
        <v>0</v>
      </c>
      <c r="V48" s="212">
        <f t="shared" si="17"/>
        <v>0</v>
      </c>
      <c r="W48" s="212">
        <f t="shared" si="17"/>
        <v>0</v>
      </c>
      <c r="X48" s="212">
        <f t="shared" si="17"/>
        <v>0</v>
      </c>
      <c r="Y48" s="212">
        <f t="shared" si="17"/>
        <v>0</v>
      </c>
      <c r="Z48" s="212">
        <f t="shared" si="17"/>
        <v>0</v>
      </c>
      <c r="AA48" s="212">
        <f t="shared" si="17"/>
        <v>0</v>
      </c>
    </row>
    <row r="49" spans="2:27" ht="18" x14ac:dyDescent="0.2">
      <c r="B49" s="213"/>
      <c r="C49" s="214" t="s">
        <v>729</v>
      </c>
      <c r="D49" s="214"/>
      <c r="E49" s="215" t="s">
        <v>2</v>
      </c>
      <c r="F49" s="216" t="s">
        <v>454</v>
      </c>
      <c r="G49" s="217">
        <f>SUM(H49:AA49)</f>
        <v>0</v>
      </c>
      <c r="H49" s="218">
        <f>H45*$D$46+H47*$D$48</f>
        <v>0</v>
      </c>
      <c r="I49" s="218">
        <f t="shared" ref="I49:AA49" si="18">I45*$D$46+I47*$D$48</f>
        <v>0</v>
      </c>
      <c r="J49" s="218">
        <f t="shared" si="18"/>
        <v>0</v>
      </c>
      <c r="K49" s="218">
        <f t="shared" si="18"/>
        <v>0</v>
      </c>
      <c r="L49" s="218">
        <f t="shared" si="18"/>
        <v>0</v>
      </c>
      <c r="M49" s="218">
        <f t="shared" si="18"/>
        <v>0</v>
      </c>
      <c r="N49" s="218">
        <f t="shared" si="18"/>
        <v>0</v>
      </c>
      <c r="O49" s="218">
        <f t="shared" si="18"/>
        <v>0</v>
      </c>
      <c r="P49" s="218">
        <f t="shared" si="18"/>
        <v>0</v>
      </c>
      <c r="Q49" s="218">
        <f t="shared" si="18"/>
        <v>0</v>
      </c>
      <c r="R49" s="218">
        <f t="shared" si="18"/>
        <v>0</v>
      </c>
      <c r="S49" s="218">
        <f t="shared" si="18"/>
        <v>0</v>
      </c>
      <c r="T49" s="218">
        <f t="shared" si="18"/>
        <v>0</v>
      </c>
      <c r="U49" s="218">
        <f t="shared" si="18"/>
        <v>0</v>
      </c>
      <c r="V49" s="218">
        <f t="shared" si="18"/>
        <v>0</v>
      </c>
      <c r="W49" s="218">
        <f t="shared" si="18"/>
        <v>0</v>
      </c>
      <c r="X49" s="218">
        <f t="shared" si="18"/>
        <v>0</v>
      </c>
      <c r="Y49" s="218">
        <f t="shared" si="18"/>
        <v>0</v>
      </c>
      <c r="Z49" s="218">
        <f t="shared" si="18"/>
        <v>0</v>
      </c>
      <c r="AA49" s="218">
        <f t="shared" si="18"/>
        <v>0</v>
      </c>
    </row>
    <row r="51" spans="2:27" ht="18" x14ac:dyDescent="0.35">
      <c r="E51" s="174" t="s">
        <v>808</v>
      </c>
      <c r="F51" s="175"/>
      <c r="G51" s="176">
        <f>RCB!G6</f>
        <v>0</v>
      </c>
    </row>
    <row r="52" spans="2:27" ht="18" x14ac:dyDescent="0.35">
      <c r="E52" s="174" t="s">
        <v>809</v>
      </c>
      <c r="F52" s="175"/>
      <c r="G52" s="176">
        <f>RCB!J6</f>
        <v>0</v>
      </c>
    </row>
    <row r="54" spans="2:27" x14ac:dyDescent="0.2">
      <c r="H54" s="386"/>
      <c r="I54" s="386"/>
    </row>
    <row r="55" spans="2:27" x14ac:dyDescent="0.2">
      <c r="B55" s="1080" t="s">
        <v>782</v>
      </c>
      <c r="C55" s="1080"/>
      <c r="D55" s="1080"/>
      <c r="E55" s="1080"/>
      <c r="F55" s="1080"/>
      <c r="G55" s="219"/>
      <c r="H55" s="220"/>
      <c r="I55" s="220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</row>
    <row r="56" spans="2:27" x14ac:dyDescent="0.2">
      <c r="B56" s="221"/>
      <c r="C56" s="222"/>
      <c r="D56" s="223"/>
      <c r="E56" s="224"/>
      <c r="F56" s="225"/>
      <c r="G56" s="226" t="s">
        <v>31</v>
      </c>
      <c r="H56" s="227" t="s">
        <v>422</v>
      </c>
      <c r="I56" s="227" t="s">
        <v>423</v>
      </c>
      <c r="J56" s="227" t="s">
        <v>424</v>
      </c>
      <c r="K56" s="227" t="s">
        <v>425</v>
      </c>
      <c r="L56" s="227" t="s">
        <v>426</v>
      </c>
      <c r="M56" s="227" t="s">
        <v>427</v>
      </c>
      <c r="N56" s="227" t="s">
        <v>428</v>
      </c>
      <c r="O56" s="227" t="s">
        <v>429</v>
      </c>
      <c r="P56" s="227" t="s">
        <v>430</v>
      </c>
      <c r="Q56" s="227" t="s">
        <v>431</v>
      </c>
      <c r="R56" s="227" t="s">
        <v>432</v>
      </c>
      <c r="S56" s="227" t="s">
        <v>433</v>
      </c>
      <c r="T56" s="227" t="s">
        <v>434</v>
      </c>
      <c r="U56" s="227" t="s">
        <v>435</v>
      </c>
      <c r="V56" s="227" t="s">
        <v>436</v>
      </c>
      <c r="W56" s="227" t="s">
        <v>437</v>
      </c>
      <c r="X56" s="227" t="s">
        <v>438</v>
      </c>
      <c r="Y56" s="227" t="s">
        <v>439</v>
      </c>
      <c r="Z56" s="227" t="s">
        <v>440</v>
      </c>
      <c r="AA56" s="227" t="s">
        <v>441</v>
      </c>
    </row>
    <row r="57" spans="2:27" x14ac:dyDescent="0.2">
      <c r="B57" s="221">
        <f>B48+1</f>
        <v>25</v>
      </c>
      <c r="C57" s="228" t="s">
        <v>370</v>
      </c>
      <c r="D57" s="228"/>
      <c r="E57" s="229" t="s">
        <v>371</v>
      </c>
      <c r="F57" s="230"/>
      <c r="G57" s="231"/>
      <c r="H57" s="232">
        <f>H32</f>
        <v>0</v>
      </c>
      <c r="I57" s="232">
        <f t="shared" ref="I57:AA57" si="19">I32</f>
        <v>0</v>
      </c>
      <c r="J57" s="232">
        <f t="shared" si="19"/>
        <v>0</v>
      </c>
      <c r="K57" s="232">
        <f t="shared" si="19"/>
        <v>0</v>
      </c>
      <c r="L57" s="232">
        <f t="shared" si="19"/>
        <v>0</v>
      </c>
      <c r="M57" s="232">
        <f t="shared" si="19"/>
        <v>0</v>
      </c>
      <c r="N57" s="232">
        <f t="shared" si="19"/>
        <v>0</v>
      </c>
      <c r="O57" s="232">
        <f t="shared" si="19"/>
        <v>0</v>
      </c>
      <c r="P57" s="232">
        <f t="shared" si="19"/>
        <v>0</v>
      </c>
      <c r="Q57" s="232">
        <f t="shared" si="19"/>
        <v>0</v>
      </c>
      <c r="R57" s="232">
        <f t="shared" si="19"/>
        <v>0</v>
      </c>
      <c r="S57" s="232">
        <f t="shared" si="19"/>
        <v>0</v>
      </c>
      <c r="T57" s="232">
        <f t="shared" si="19"/>
        <v>0</v>
      </c>
      <c r="U57" s="232">
        <f t="shared" si="19"/>
        <v>0</v>
      </c>
      <c r="V57" s="232">
        <f t="shared" si="19"/>
        <v>0</v>
      </c>
      <c r="W57" s="232">
        <f t="shared" si="19"/>
        <v>0</v>
      </c>
      <c r="X57" s="232">
        <f t="shared" si="19"/>
        <v>0</v>
      </c>
      <c r="Y57" s="232">
        <f t="shared" si="19"/>
        <v>0</v>
      </c>
      <c r="Z57" s="232">
        <f t="shared" si="19"/>
        <v>0</v>
      </c>
      <c r="AA57" s="232">
        <f t="shared" si="19"/>
        <v>0</v>
      </c>
    </row>
    <row r="58" spans="2:27" x14ac:dyDescent="0.2">
      <c r="B58" s="221">
        <f t="shared" ref="B58:B65" si="20">B57+1</f>
        <v>26</v>
      </c>
      <c r="C58" s="228" t="s">
        <v>407</v>
      </c>
      <c r="D58" s="228"/>
      <c r="E58" s="233">
        <v>22</v>
      </c>
      <c r="F58" s="234"/>
      <c r="G58" s="231"/>
      <c r="H58" s="283">
        <f>H36</f>
        <v>0</v>
      </c>
      <c r="I58" s="283">
        <f t="shared" ref="I58:AA58" si="21">I36</f>
        <v>0</v>
      </c>
      <c r="J58" s="283">
        <f t="shared" si="21"/>
        <v>0</v>
      </c>
      <c r="K58" s="283">
        <f t="shared" si="21"/>
        <v>0</v>
      </c>
      <c r="L58" s="283">
        <f t="shared" si="21"/>
        <v>0</v>
      </c>
      <c r="M58" s="283">
        <f t="shared" si="21"/>
        <v>0</v>
      </c>
      <c r="N58" s="283">
        <f t="shared" si="21"/>
        <v>0</v>
      </c>
      <c r="O58" s="283">
        <f t="shared" si="21"/>
        <v>0</v>
      </c>
      <c r="P58" s="283">
        <f t="shared" si="21"/>
        <v>0</v>
      </c>
      <c r="Q58" s="283">
        <f t="shared" si="21"/>
        <v>0</v>
      </c>
      <c r="R58" s="283">
        <f t="shared" si="21"/>
        <v>0</v>
      </c>
      <c r="S58" s="283">
        <f t="shared" si="21"/>
        <v>0</v>
      </c>
      <c r="T58" s="283">
        <f t="shared" si="21"/>
        <v>0</v>
      </c>
      <c r="U58" s="283">
        <f t="shared" si="21"/>
        <v>0</v>
      </c>
      <c r="V58" s="283">
        <f t="shared" si="21"/>
        <v>0</v>
      </c>
      <c r="W58" s="283">
        <f t="shared" si="21"/>
        <v>0</v>
      </c>
      <c r="X58" s="283">
        <f t="shared" si="21"/>
        <v>0</v>
      </c>
      <c r="Y58" s="283">
        <f t="shared" si="21"/>
        <v>0</v>
      </c>
      <c r="Z58" s="283">
        <f t="shared" si="21"/>
        <v>0</v>
      </c>
      <c r="AA58" s="283">
        <f t="shared" si="21"/>
        <v>0</v>
      </c>
    </row>
    <row r="59" spans="2:27" x14ac:dyDescent="0.2">
      <c r="B59" s="221">
        <f t="shared" si="20"/>
        <v>27</v>
      </c>
      <c r="C59" s="228" t="s">
        <v>408</v>
      </c>
      <c r="D59" s="228"/>
      <c r="E59" s="233">
        <v>3</v>
      </c>
      <c r="F59" s="234"/>
      <c r="G59" s="231"/>
      <c r="H59" s="283">
        <f>H37</f>
        <v>0</v>
      </c>
      <c r="I59" s="283">
        <f t="shared" ref="I59:AA59" si="22">I37</f>
        <v>0</v>
      </c>
      <c r="J59" s="283">
        <f t="shared" si="22"/>
        <v>0</v>
      </c>
      <c r="K59" s="283">
        <f t="shared" si="22"/>
        <v>0</v>
      </c>
      <c r="L59" s="283">
        <f t="shared" si="22"/>
        <v>0</v>
      </c>
      <c r="M59" s="283">
        <f t="shared" si="22"/>
        <v>0</v>
      </c>
      <c r="N59" s="283">
        <f t="shared" si="22"/>
        <v>0</v>
      </c>
      <c r="O59" s="283">
        <f t="shared" si="22"/>
        <v>0</v>
      </c>
      <c r="P59" s="283">
        <f t="shared" si="22"/>
        <v>0</v>
      </c>
      <c r="Q59" s="283">
        <f t="shared" si="22"/>
        <v>0</v>
      </c>
      <c r="R59" s="283">
        <f t="shared" si="22"/>
        <v>0</v>
      </c>
      <c r="S59" s="283">
        <f t="shared" si="22"/>
        <v>0</v>
      </c>
      <c r="T59" s="283">
        <f t="shared" si="22"/>
        <v>0</v>
      </c>
      <c r="U59" s="283">
        <f t="shared" si="22"/>
        <v>0</v>
      </c>
      <c r="V59" s="283">
        <f t="shared" si="22"/>
        <v>0</v>
      </c>
      <c r="W59" s="283">
        <f t="shared" si="22"/>
        <v>0</v>
      </c>
      <c r="X59" s="283">
        <f t="shared" si="22"/>
        <v>0</v>
      </c>
      <c r="Y59" s="283">
        <f t="shared" si="22"/>
        <v>0</v>
      </c>
      <c r="Z59" s="283">
        <f t="shared" si="22"/>
        <v>0</v>
      </c>
      <c r="AA59" s="283">
        <f t="shared" si="22"/>
        <v>0</v>
      </c>
    </row>
    <row r="60" spans="2:27" x14ac:dyDescent="0.2">
      <c r="B60" s="221">
        <f t="shared" si="20"/>
        <v>28</v>
      </c>
      <c r="C60" s="228" t="s">
        <v>409</v>
      </c>
      <c r="D60" s="228"/>
      <c r="E60" s="229" t="s">
        <v>3</v>
      </c>
      <c r="F60" s="230"/>
      <c r="G60" s="235"/>
      <c r="H60" s="236">
        <f>H58/30</f>
        <v>0</v>
      </c>
      <c r="I60" s="236">
        <f t="shared" ref="I60:AA60" si="23">I58/30</f>
        <v>0</v>
      </c>
      <c r="J60" s="236">
        <f t="shared" si="23"/>
        <v>0</v>
      </c>
      <c r="K60" s="236">
        <f t="shared" si="23"/>
        <v>0</v>
      </c>
      <c r="L60" s="236">
        <f t="shared" si="23"/>
        <v>0</v>
      </c>
      <c r="M60" s="236">
        <f t="shared" si="23"/>
        <v>0</v>
      </c>
      <c r="N60" s="236">
        <f t="shared" si="23"/>
        <v>0</v>
      </c>
      <c r="O60" s="236">
        <f t="shared" si="23"/>
        <v>0</v>
      </c>
      <c r="P60" s="236">
        <f t="shared" si="23"/>
        <v>0</v>
      </c>
      <c r="Q60" s="236">
        <f t="shared" si="23"/>
        <v>0</v>
      </c>
      <c r="R60" s="236">
        <f t="shared" si="23"/>
        <v>0</v>
      </c>
      <c r="S60" s="236">
        <f t="shared" si="23"/>
        <v>0</v>
      </c>
      <c r="T60" s="236">
        <f t="shared" si="23"/>
        <v>0</v>
      </c>
      <c r="U60" s="236">
        <f t="shared" si="23"/>
        <v>0</v>
      </c>
      <c r="V60" s="236">
        <f t="shared" si="23"/>
        <v>0</v>
      </c>
      <c r="W60" s="236">
        <f t="shared" si="23"/>
        <v>0</v>
      </c>
      <c r="X60" s="236">
        <f t="shared" si="23"/>
        <v>0</v>
      </c>
      <c r="Y60" s="236">
        <f t="shared" si="23"/>
        <v>0</v>
      </c>
      <c r="Z60" s="236">
        <f t="shared" si="23"/>
        <v>0</v>
      </c>
      <c r="AA60" s="236">
        <f t="shared" si="23"/>
        <v>0</v>
      </c>
    </row>
    <row r="61" spans="2:27" x14ac:dyDescent="0.2">
      <c r="B61" s="221">
        <f t="shared" si="20"/>
        <v>29</v>
      </c>
      <c r="C61" s="228" t="s">
        <v>410</v>
      </c>
      <c r="D61" s="228"/>
      <c r="E61" s="229" t="s">
        <v>3</v>
      </c>
      <c r="F61" s="230"/>
      <c r="G61" s="235"/>
      <c r="H61" s="236">
        <f>IFERROR(H59/H57,0)</f>
        <v>0</v>
      </c>
      <c r="I61" s="236">
        <f t="shared" ref="I61:AA61" si="24">IFERROR(I59/I57,0)</f>
        <v>0</v>
      </c>
      <c r="J61" s="236">
        <f t="shared" si="24"/>
        <v>0</v>
      </c>
      <c r="K61" s="236">
        <f t="shared" si="24"/>
        <v>0</v>
      </c>
      <c r="L61" s="236">
        <f t="shared" si="24"/>
        <v>0</v>
      </c>
      <c r="M61" s="236">
        <f t="shared" si="24"/>
        <v>0</v>
      </c>
      <c r="N61" s="236">
        <f t="shared" si="24"/>
        <v>0</v>
      </c>
      <c r="O61" s="236">
        <f t="shared" si="24"/>
        <v>0</v>
      </c>
      <c r="P61" s="236">
        <f t="shared" si="24"/>
        <v>0</v>
      </c>
      <c r="Q61" s="236">
        <f t="shared" si="24"/>
        <v>0</v>
      </c>
      <c r="R61" s="236">
        <f t="shared" si="24"/>
        <v>0</v>
      </c>
      <c r="S61" s="236">
        <f t="shared" si="24"/>
        <v>0</v>
      </c>
      <c r="T61" s="236">
        <f t="shared" si="24"/>
        <v>0</v>
      </c>
      <c r="U61" s="236">
        <f t="shared" si="24"/>
        <v>0</v>
      </c>
      <c r="V61" s="236">
        <f t="shared" si="24"/>
        <v>0</v>
      </c>
      <c r="W61" s="236">
        <f t="shared" si="24"/>
        <v>0</v>
      </c>
      <c r="X61" s="236">
        <f t="shared" si="24"/>
        <v>0</v>
      </c>
      <c r="Y61" s="236">
        <f t="shared" si="24"/>
        <v>0</v>
      </c>
      <c r="Z61" s="236">
        <f t="shared" si="24"/>
        <v>0</v>
      </c>
      <c r="AA61" s="236">
        <f t="shared" si="24"/>
        <v>0</v>
      </c>
    </row>
    <row r="62" spans="2:27" x14ac:dyDescent="0.2">
      <c r="B62" s="221">
        <f t="shared" si="20"/>
        <v>30</v>
      </c>
      <c r="C62" s="228" t="s">
        <v>411</v>
      </c>
      <c r="D62" s="228"/>
      <c r="E62" s="229" t="s">
        <v>3</v>
      </c>
      <c r="F62" s="230"/>
      <c r="G62" s="235"/>
      <c r="H62" s="236">
        <f>H60*H61</f>
        <v>0</v>
      </c>
      <c r="I62" s="236">
        <f t="shared" ref="I62:AA62" si="25">I60*I61</f>
        <v>0</v>
      </c>
      <c r="J62" s="236">
        <f t="shared" si="25"/>
        <v>0</v>
      </c>
      <c r="K62" s="236">
        <f t="shared" si="25"/>
        <v>0</v>
      </c>
      <c r="L62" s="236">
        <f t="shared" si="25"/>
        <v>0</v>
      </c>
      <c r="M62" s="236">
        <f t="shared" si="25"/>
        <v>0</v>
      </c>
      <c r="N62" s="236">
        <f t="shared" si="25"/>
        <v>0</v>
      </c>
      <c r="O62" s="236">
        <f t="shared" si="25"/>
        <v>0</v>
      </c>
      <c r="P62" s="236">
        <f t="shared" si="25"/>
        <v>0</v>
      </c>
      <c r="Q62" s="236">
        <f t="shared" si="25"/>
        <v>0</v>
      </c>
      <c r="R62" s="236">
        <f t="shared" si="25"/>
        <v>0</v>
      </c>
      <c r="S62" s="236">
        <f t="shared" si="25"/>
        <v>0</v>
      </c>
      <c r="T62" s="236">
        <f t="shared" si="25"/>
        <v>0</v>
      </c>
      <c r="U62" s="236">
        <f t="shared" si="25"/>
        <v>0</v>
      </c>
      <c r="V62" s="236">
        <f t="shared" si="25"/>
        <v>0</v>
      </c>
      <c r="W62" s="236">
        <f t="shared" si="25"/>
        <v>0</v>
      </c>
      <c r="X62" s="236">
        <f t="shared" si="25"/>
        <v>0</v>
      </c>
      <c r="Y62" s="236">
        <f t="shared" si="25"/>
        <v>0</v>
      </c>
      <c r="Z62" s="236">
        <f t="shared" si="25"/>
        <v>0</v>
      </c>
      <c r="AA62" s="236">
        <f t="shared" si="25"/>
        <v>0</v>
      </c>
    </row>
    <row r="63" spans="2:27" x14ac:dyDescent="0.2">
      <c r="B63" s="221">
        <f t="shared" si="20"/>
        <v>31</v>
      </c>
      <c r="C63" s="228" t="s">
        <v>412</v>
      </c>
      <c r="D63" s="228"/>
      <c r="E63" s="229" t="s">
        <v>717</v>
      </c>
      <c r="F63" s="230"/>
      <c r="G63" s="237">
        <f t="shared" ref="G63:G68" si="26">ROUND(SUM(H63:BE63),2)</f>
        <v>0</v>
      </c>
      <c r="H63" s="238">
        <f>H47/12</f>
        <v>0</v>
      </c>
      <c r="I63" s="238">
        <f t="shared" ref="I63:AA63" si="27">I47/12</f>
        <v>0</v>
      </c>
      <c r="J63" s="238">
        <f t="shared" si="27"/>
        <v>0</v>
      </c>
      <c r="K63" s="238">
        <f t="shared" si="27"/>
        <v>0</v>
      </c>
      <c r="L63" s="238">
        <f t="shared" si="27"/>
        <v>0</v>
      </c>
      <c r="M63" s="238">
        <f t="shared" si="27"/>
        <v>0</v>
      </c>
      <c r="N63" s="238">
        <f t="shared" si="27"/>
        <v>0</v>
      </c>
      <c r="O63" s="238">
        <f t="shared" si="27"/>
        <v>0</v>
      </c>
      <c r="P63" s="238">
        <f t="shared" si="27"/>
        <v>0</v>
      </c>
      <c r="Q63" s="238">
        <f t="shared" si="27"/>
        <v>0</v>
      </c>
      <c r="R63" s="238">
        <f t="shared" si="27"/>
        <v>0</v>
      </c>
      <c r="S63" s="238">
        <f t="shared" si="27"/>
        <v>0</v>
      </c>
      <c r="T63" s="238">
        <f t="shared" si="27"/>
        <v>0</v>
      </c>
      <c r="U63" s="238">
        <f t="shared" si="27"/>
        <v>0</v>
      </c>
      <c r="V63" s="238">
        <f t="shared" si="27"/>
        <v>0</v>
      </c>
      <c r="W63" s="238">
        <f t="shared" si="27"/>
        <v>0</v>
      </c>
      <c r="X63" s="238">
        <f t="shared" si="27"/>
        <v>0</v>
      </c>
      <c r="Y63" s="238">
        <f t="shared" si="27"/>
        <v>0</v>
      </c>
      <c r="Z63" s="238">
        <f t="shared" si="27"/>
        <v>0</v>
      </c>
      <c r="AA63" s="238">
        <f t="shared" si="27"/>
        <v>0</v>
      </c>
    </row>
    <row r="64" spans="2:27" x14ac:dyDescent="0.2">
      <c r="B64" s="221">
        <f t="shared" si="20"/>
        <v>32</v>
      </c>
      <c r="C64" s="228" t="s">
        <v>413</v>
      </c>
      <c r="D64" s="228"/>
      <c r="E64" s="229" t="s">
        <v>717</v>
      </c>
      <c r="F64" s="230"/>
      <c r="G64" s="237">
        <f t="shared" si="26"/>
        <v>0</v>
      </c>
      <c r="H64" s="238">
        <f>H63*H62</f>
        <v>0</v>
      </c>
      <c r="I64" s="238">
        <f t="shared" ref="I64:AA64" si="28">I63*I62</f>
        <v>0</v>
      </c>
      <c r="J64" s="238">
        <f t="shared" si="28"/>
        <v>0</v>
      </c>
      <c r="K64" s="238">
        <f t="shared" si="28"/>
        <v>0</v>
      </c>
      <c r="L64" s="238">
        <f t="shared" si="28"/>
        <v>0</v>
      </c>
      <c r="M64" s="238">
        <f t="shared" si="28"/>
        <v>0</v>
      </c>
      <c r="N64" s="238">
        <f t="shared" si="28"/>
        <v>0</v>
      </c>
      <c r="O64" s="238">
        <f t="shared" si="28"/>
        <v>0</v>
      </c>
      <c r="P64" s="238">
        <f t="shared" si="28"/>
        <v>0</v>
      </c>
      <c r="Q64" s="238">
        <f t="shared" si="28"/>
        <v>0</v>
      </c>
      <c r="R64" s="238">
        <f t="shared" si="28"/>
        <v>0</v>
      </c>
      <c r="S64" s="238">
        <f t="shared" si="28"/>
        <v>0</v>
      </c>
      <c r="T64" s="238">
        <f t="shared" si="28"/>
        <v>0</v>
      </c>
      <c r="U64" s="238">
        <f t="shared" si="28"/>
        <v>0</v>
      </c>
      <c r="V64" s="238">
        <f t="shared" si="28"/>
        <v>0</v>
      </c>
      <c r="W64" s="238">
        <f t="shared" si="28"/>
        <v>0</v>
      </c>
      <c r="X64" s="238">
        <f t="shared" si="28"/>
        <v>0</v>
      </c>
      <c r="Y64" s="238">
        <f t="shared" si="28"/>
        <v>0</v>
      </c>
      <c r="Z64" s="238">
        <f t="shared" si="28"/>
        <v>0</v>
      </c>
      <c r="AA64" s="238">
        <f t="shared" si="28"/>
        <v>0</v>
      </c>
    </row>
    <row r="65" spans="2:57" x14ac:dyDescent="0.2">
      <c r="B65" s="221">
        <f t="shared" si="20"/>
        <v>33</v>
      </c>
      <c r="C65" s="228" t="s">
        <v>414</v>
      </c>
      <c r="D65" s="228"/>
      <c r="E65" s="229" t="s">
        <v>717</v>
      </c>
      <c r="F65" s="230"/>
      <c r="G65" s="237">
        <f t="shared" si="26"/>
        <v>0</v>
      </c>
      <c r="H65" s="238">
        <f>H63-H64</f>
        <v>0</v>
      </c>
      <c r="I65" s="238">
        <f t="shared" ref="I65:AA65" si="29">I63-I64</f>
        <v>0</v>
      </c>
      <c r="J65" s="238">
        <f t="shared" si="29"/>
        <v>0</v>
      </c>
      <c r="K65" s="238">
        <f t="shared" si="29"/>
        <v>0</v>
      </c>
      <c r="L65" s="238">
        <f t="shared" si="29"/>
        <v>0</v>
      </c>
      <c r="M65" s="238">
        <f t="shared" si="29"/>
        <v>0</v>
      </c>
      <c r="N65" s="238">
        <f t="shared" si="29"/>
        <v>0</v>
      </c>
      <c r="O65" s="238">
        <f t="shared" si="29"/>
        <v>0</v>
      </c>
      <c r="P65" s="238">
        <f t="shared" si="29"/>
        <v>0</v>
      </c>
      <c r="Q65" s="238">
        <f t="shared" si="29"/>
        <v>0</v>
      </c>
      <c r="R65" s="238">
        <f t="shared" si="29"/>
        <v>0</v>
      </c>
      <c r="S65" s="238">
        <f t="shared" si="29"/>
        <v>0</v>
      </c>
      <c r="T65" s="238">
        <f t="shared" si="29"/>
        <v>0</v>
      </c>
      <c r="U65" s="238">
        <f t="shared" si="29"/>
        <v>0</v>
      </c>
      <c r="V65" s="238">
        <f t="shared" si="29"/>
        <v>0</v>
      </c>
      <c r="W65" s="238">
        <f t="shared" si="29"/>
        <v>0</v>
      </c>
      <c r="X65" s="238">
        <f t="shared" si="29"/>
        <v>0</v>
      </c>
      <c r="Y65" s="238">
        <f t="shared" si="29"/>
        <v>0</v>
      </c>
      <c r="Z65" s="238">
        <f t="shared" si="29"/>
        <v>0</v>
      </c>
      <c r="AA65" s="238">
        <f t="shared" si="29"/>
        <v>0</v>
      </c>
    </row>
    <row r="66" spans="2:57" x14ac:dyDescent="0.2">
      <c r="B66" s="221">
        <f>B65+1</f>
        <v>34</v>
      </c>
      <c r="C66" s="228" t="s">
        <v>710</v>
      </c>
      <c r="D66" s="228"/>
      <c r="E66" s="229" t="s">
        <v>711</v>
      </c>
      <c r="F66" s="230"/>
      <c r="G66" s="237">
        <f t="shared" si="26"/>
        <v>0</v>
      </c>
      <c r="H66" s="238">
        <f>H11-H31</f>
        <v>0</v>
      </c>
      <c r="I66" s="238">
        <f t="shared" ref="I66:AA66" si="30">I11-I31</f>
        <v>0</v>
      </c>
      <c r="J66" s="238">
        <f t="shared" si="30"/>
        <v>0</v>
      </c>
      <c r="K66" s="238">
        <f t="shared" si="30"/>
        <v>0</v>
      </c>
      <c r="L66" s="238">
        <f t="shared" si="30"/>
        <v>0</v>
      </c>
      <c r="M66" s="238">
        <f t="shared" si="30"/>
        <v>0</v>
      </c>
      <c r="N66" s="238">
        <f t="shared" si="30"/>
        <v>0</v>
      </c>
      <c r="O66" s="238">
        <f t="shared" si="30"/>
        <v>0</v>
      </c>
      <c r="P66" s="238">
        <f t="shared" si="30"/>
        <v>0</v>
      </c>
      <c r="Q66" s="238">
        <f t="shared" si="30"/>
        <v>0</v>
      </c>
      <c r="R66" s="238">
        <f t="shared" si="30"/>
        <v>0</v>
      </c>
      <c r="S66" s="238">
        <f t="shared" si="30"/>
        <v>0</v>
      </c>
      <c r="T66" s="238">
        <f t="shared" si="30"/>
        <v>0</v>
      </c>
      <c r="U66" s="238">
        <f t="shared" si="30"/>
        <v>0</v>
      </c>
      <c r="V66" s="238">
        <f t="shared" si="30"/>
        <v>0</v>
      </c>
      <c r="W66" s="238">
        <f t="shared" si="30"/>
        <v>0</v>
      </c>
      <c r="X66" s="238">
        <f t="shared" si="30"/>
        <v>0</v>
      </c>
      <c r="Y66" s="238">
        <f t="shared" si="30"/>
        <v>0</v>
      </c>
      <c r="Z66" s="238">
        <f t="shared" si="30"/>
        <v>0</v>
      </c>
      <c r="AA66" s="238">
        <f t="shared" si="30"/>
        <v>0</v>
      </c>
      <c r="AB66" s="391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  <c r="AU66" s="392"/>
      <c r="AV66" s="392"/>
      <c r="AW66" s="392"/>
      <c r="AX66" s="392"/>
      <c r="AY66" s="392"/>
      <c r="AZ66" s="392"/>
      <c r="BA66" s="392"/>
      <c r="BB66" s="392"/>
      <c r="BC66" s="392"/>
      <c r="BD66" s="392"/>
      <c r="BE66" s="392"/>
    </row>
    <row r="67" spans="2:57" x14ac:dyDescent="0.2">
      <c r="B67" s="221">
        <f>B66+1</f>
        <v>35</v>
      </c>
      <c r="C67" s="228" t="s">
        <v>714</v>
      </c>
      <c r="D67" s="228"/>
      <c r="E67" s="229" t="s">
        <v>711</v>
      </c>
      <c r="F67" s="230"/>
      <c r="G67" s="237">
        <f t="shared" si="26"/>
        <v>0</v>
      </c>
      <c r="H67" s="238">
        <f>H45</f>
        <v>0</v>
      </c>
      <c r="I67" s="238">
        <f t="shared" ref="I67:AA67" si="31">I45</f>
        <v>0</v>
      </c>
      <c r="J67" s="238">
        <f t="shared" si="31"/>
        <v>0</v>
      </c>
      <c r="K67" s="238">
        <f t="shared" si="31"/>
        <v>0</v>
      </c>
      <c r="L67" s="238">
        <f t="shared" si="31"/>
        <v>0</v>
      </c>
      <c r="M67" s="238">
        <f t="shared" si="31"/>
        <v>0</v>
      </c>
      <c r="N67" s="238">
        <f t="shared" si="31"/>
        <v>0</v>
      </c>
      <c r="O67" s="238">
        <f t="shared" si="31"/>
        <v>0</v>
      </c>
      <c r="P67" s="238">
        <f t="shared" si="31"/>
        <v>0</v>
      </c>
      <c r="Q67" s="238">
        <f t="shared" si="31"/>
        <v>0</v>
      </c>
      <c r="R67" s="238">
        <f t="shared" si="31"/>
        <v>0</v>
      </c>
      <c r="S67" s="238">
        <f t="shared" si="31"/>
        <v>0</v>
      </c>
      <c r="T67" s="238">
        <f t="shared" si="31"/>
        <v>0</v>
      </c>
      <c r="U67" s="238">
        <f t="shared" si="31"/>
        <v>0</v>
      </c>
      <c r="V67" s="238">
        <f t="shared" si="31"/>
        <v>0</v>
      </c>
      <c r="W67" s="238">
        <f t="shared" si="31"/>
        <v>0</v>
      </c>
      <c r="X67" s="238">
        <f t="shared" si="31"/>
        <v>0</v>
      </c>
      <c r="Y67" s="238">
        <f t="shared" si="31"/>
        <v>0</v>
      </c>
      <c r="Z67" s="238">
        <f t="shared" si="31"/>
        <v>0</v>
      </c>
      <c r="AA67" s="238">
        <f t="shared" si="31"/>
        <v>0</v>
      </c>
      <c r="AB67" s="391"/>
      <c r="AC67" s="392"/>
      <c r="AD67" s="392"/>
      <c r="AE67" s="392"/>
      <c r="AF67" s="392"/>
      <c r="AG67" s="392"/>
      <c r="AH67" s="392"/>
      <c r="AI67" s="392"/>
      <c r="AJ67" s="392"/>
      <c r="AK67" s="392"/>
      <c r="AL67" s="392"/>
      <c r="AM67" s="392"/>
      <c r="AN67" s="392"/>
      <c r="AO67" s="392"/>
      <c r="AP67" s="392"/>
      <c r="AQ67" s="392"/>
      <c r="AR67" s="392"/>
      <c r="AS67" s="392"/>
      <c r="AT67" s="392"/>
      <c r="AU67" s="392"/>
      <c r="AV67" s="392"/>
      <c r="AW67" s="392"/>
      <c r="AX67" s="392"/>
      <c r="AY67" s="392"/>
      <c r="AZ67" s="392"/>
      <c r="BA67" s="392"/>
      <c r="BB67" s="392"/>
      <c r="BC67" s="392"/>
      <c r="BD67" s="392"/>
      <c r="BE67" s="392"/>
    </row>
    <row r="68" spans="2:57" x14ac:dyDescent="0.2">
      <c r="B68" s="221">
        <f>B67+1</f>
        <v>36</v>
      </c>
      <c r="C68" s="228" t="s">
        <v>715</v>
      </c>
      <c r="D68" s="228"/>
      <c r="E68" s="229" t="s">
        <v>711</v>
      </c>
      <c r="F68" s="230"/>
      <c r="G68" s="237">
        <f t="shared" si="26"/>
        <v>0</v>
      </c>
      <c r="H68" s="238">
        <f>H66</f>
        <v>0</v>
      </c>
      <c r="I68" s="238">
        <f t="shared" ref="I68:AA68" si="32">I66</f>
        <v>0</v>
      </c>
      <c r="J68" s="238">
        <f t="shared" si="32"/>
        <v>0</v>
      </c>
      <c r="K68" s="238">
        <f t="shared" si="32"/>
        <v>0</v>
      </c>
      <c r="L68" s="238">
        <f t="shared" si="32"/>
        <v>0</v>
      </c>
      <c r="M68" s="238">
        <f t="shared" si="32"/>
        <v>0</v>
      </c>
      <c r="N68" s="238">
        <f t="shared" si="32"/>
        <v>0</v>
      </c>
      <c r="O68" s="238">
        <f t="shared" si="32"/>
        <v>0</v>
      </c>
      <c r="P68" s="238">
        <f t="shared" si="32"/>
        <v>0</v>
      </c>
      <c r="Q68" s="238">
        <f t="shared" si="32"/>
        <v>0</v>
      </c>
      <c r="R68" s="238">
        <f t="shared" si="32"/>
        <v>0</v>
      </c>
      <c r="S68" s="238">
        <f t="shared" si="32"/>
        <v>0</v>
      </c>
      <c r="T68" s="238">
        <f t="shared" si="32"/>
        <v>0</v>
      </c>
      <c r="U68" s="238">
        <f t="shared" si="32"/>
        <v>0</v>
      </c>
      <c r="V68" s="238">
        <f t="shared" si="32"/>
        <v>0</v>
      </c>
      <c r="W68" s="238">
        <f t="shared" si="32"/>
        <v>0</v>
      </c>
      <c r="X68" s="238">
        <f t="shared" si="32"/>
        <v>0</v>
      </c>
      <c r="Y68" s="238">
        <f t="shared" si="32"/>
        <v>0</v>
      </c>
      <c r="Z68" s="238">
        <f t="shared" si="32"/>
        <v>0</v>
      </c>
      <c r="AA68" s="238">
        <f t="shared" si="32"/>
        <v>0</v>
      </c>
      <c r="AB68" s="391"/>
      <c r="AC68" s="392"/>
      <c r="AD68" s="392"/>
      <c r="AE68" s="392"/>
      <c r="AF68" s="392"/>
      <c r="AG68" s="392"/>
      <c r="AH68" s="392"/>
      <c r="AI68" s="392"/>
      <c r="AJ68" s="392"/>
      <c r="AK68" s="392"/>
      <c r="AL68" s="392"/>
      <c r="AM68" s="392"/>
      <c r="AN68" s="392"/>
      <c r="AO68" s="392"/>
      <c r="AP68" s="392"/>
      <c r="AQ68" s="392"/>
      <c r="AR68" s="392"/>
      <c r="AS68" s="392"/>
      <c r="AT68" s="392"/>
      <c r="AU68" s="392"/>
      <c r="AV68" s="392"/>
      <c r="AW68" s="392"/>
      <c r="AX68" s="392"/>
      <c r="AY68" s="392"/>
      <c r="AZ68" s="392"/>
      <c r="BA68" s="392"/>
      <c r="BB68" s="392"/>
      <c r="BC68" s="392"/>
      <c r="BD68" s="392"/>
      <c r="BE68" s="392"/>
    </row>
  </sheetData>
  <sheetProtection password="C9A4" sheet="1" objects="1" scenarios="1"/>
  <mergeCells count="12">
    <mergeCell ref="B2:G2"/>
    <mergeCell ref="B3:F3"/>
    <mergeCell ref="B10:B11"/>
    <mergeCell ref="B12:B14"/>
    <mergeCell ref="B23:F23"/>
    <mergeCell ref="B4:F4"/>
    <mergeCell ref="B30:B31"/>
    <mergeCell ref="B55:F55"/>
    <mergeCell ref="B15:B19"/>
    <mergeCell ref="B35:B39"/>
    <mergeCell ref="B32:B34"/>
    <mergeCell ref="B43:F43"/>
  </mergeCells>
  <conditionalFormatting sqref="G19 G39">
    <cfRule type="cellIs" dxfId="89" priority="38" operator="equal">
      <formula>"ERRO"</formula>
    </cfRule>
  </conditionalFormatting>
  <conditionalFormatting sqref="G51:G52">
    <cfRule type="cellIs" dxfId="88" priority="39" operator="lessThan">
      <formula>0</formula>
    </cfRule>
  </conditionalFormatting>
  <conditionalFormatting sqref="H12:AA12 H32:AA32">
    <cfRule type="cellIs" dxfId="87" priority="42" operator="greaterThan">
      <formula>24</formula>
    </cfRule>
    <cfRule type="cellIs" dxfId="86" priority="43" operator="lessThan">
      <formula>0</formula>
    </cfRule>
  </conditionalFormatting>
  <conditionalFormatting sqref="H19:AA19">
    <cfRule type="cellIs" dxfId="85" priority="5" operator="greaterThan">
      <formula>1</formula>
    </cfRule>
    <cfRule type="cellIs" dxfId="84" priority="6" operator="lessThan">
      <formula>0</formula>
    </cfRule>
  </conditionalFormatting>
  <conditionalFormatting sqref="H39:AA39">
    <cfRule type="cellIs" dxfId="83" priority="1" operator="greaterThan">
      <formula>1</formula>
    </cfRule>
    <cfRule type="cellIs" dxfId="82" priority="2" operator="lessThan">
      <formula>0</formula>
    </cfRule>
  </conditionalFormatting>
  <conditionalFormatting sqref="H57:AA59">
    <cfRule type="cellIs" dxfId="81" priority="7" operator="greaterThan">
      <formula>24</formula>
    </cfRule>
    <cfRule type="cellIs" dxfId="80" priority="8" operator="lessThan">
      <formula>0</formula>
    </cfRule>
  </conditionalFormatting>
  <conditionalFormatting sqref="H58:AA58">
    <cfRule type="cellIs" dxfId="79" priority="10" operator="greaterThan">
      <formula>22</formula>
    </cfRule>
  </conditionalFormatting>
  <conditionalFormatting sqref="H58:AA59">
    <cfRule type="cellIs" dxfId="78" priority="11" operator="lessThan">
      <formula>0</formula>
    </cfRule>
  </conditionalFormatting>
  <conditionalFormatting sqref="H59:AA59">
    <cfRule type="cellIs" dxfId="77" priority="9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31793-5670-4A04-9A85-3042116A82C3}">
  <sheetPr codeName="Planilha12">
    <tabColor theme="7"/>
  </sheetPr>
  <dimension ref="B2:Q161"/>
  <sheetViews>
    <sheetView showGridLines="0" zoomScale="80" zoomScaleNormal="80" workbookViewId="0">
      <pane ySplit="4" topLeftCell="A5" activePane="bottomLeft" state="frozen"/>
      <selection activeCell="H20" sqref="H20"/>
      <selection pane="bottomLeft" activeCell="C120" sqref="C120:I124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974" t="s">
        <v>958</v>
      </c>
      <c r="C2" s="975"/>
      <c r="D2" s="975"/>
      <c r="E2" s="975"/>
      <c r="F2" s="975"/>
      <c r="G2" s="975"/>
      <c r="H2" s="975"/>
      <c r="I2" s="975"/>
      <c r="J2" s="975"/>
      <c r="K2" s="469"/>
      <c r="L2" s="469"/>
      <c r="M2" s="470"/>
      <c r="N2" s="469"/>
      <c r="O2" s="469"/>
      <c r="P2" s="470"/>
    </row>
    <row r="3" spans="2:16" ht="15" customHeight="1" x14ac:dyDescent="0.25">
      <c r="B3" s="988" t="s">
        <v>798</v>
      </c>
      <c r="C3" s="989"/>
      <c r="D3" s="989"/>
      <c r="E3" s="989"/>
      <c r="F3" s="989"/>
      <c r="G3" s="989"/>
      <c r="H3" s="989"/>
      <c r="I3" s="989"/>
      <c r="J3" s="990"/>
      <c r="K3" s="988" t="s">
        <v>944</v>
      </c>
      <c r="L3" s="989"/>
      <c r="M3" s="989"/>
      <c r="N3" s="989"/>
      <c r="O3" s="989"/>
      <c r="P3" s="990"/>
    </row>
    <row r="4" spans="2:16" ht="15" customHeight="1" x14ac:dyDescent="0.25">
      <c r="B4" s="991"/>
      <c r="C4" s="992"/>
      <c r="D4" s="992"/>
      <c r="E4" s="992"/>
      <c r="F4" s="992"/>
      <c r="G4" s="992"/>
      <c r="H4" s="992"/>
      <c r="I4" s="992"/>
      <c r="J4" s="993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48" t="s">
        <v>692</v>
      </c>
      <c r="C5" s="1049"/>
      <c r="D5" s="1049"/>
      <c r="E5" s="1049"/>
      <c r="F5" s="1049"/>
      <c r="G5" s="1049"/>
      <c r="H5" s="1049"/>
      <c r="I5" s="1049"/>
      <c r="J5" s="1049"/>
      <c r="K5" s="214"/>
      <c r="L5" s="214"/>
      <c r="M5" s="497"/>
      <c r="N5" s="214"/>
      <c r="O5" s="214"/>
      <c r="P5" s="497"/>
    </row>
    <row r="6" spans="2:16" x14ac:dyDescent="0.25">
      <c r="B6" s="1050" t="s">
        <v>282</v>
      </c>
      <c r="C6" s="1051"/>
      <c r="D6" s="1051"/>
      <c r="E6" s="1051"/>
      <c r="F6" s="1051"/>
      <c r="G6" s="1051"/>
      <c r="H6" s="1051"/>
      <c r="I6" s="1051"/>
      <c r="J6" s="1052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61" t="s">
        <v>283</v>
      </c>
      <c r="C7" s="1061"/>
      <c r="D7" s="1061"/>
      <c r="E7" s="1062"/>
      <c r="F7" s="1062"/>
      <c r="G7" s="1062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53"/>
      <c r="D8" s="1054"/>
      <c r="E8" s="1054"/>
      <c r="F8" s="1054"/>
      <c r="G8" s="1054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53"/>
      <c r="D9" s="1054"/>
      <c r="E9" s="1054"/>
      <c r="F9" s="1054"/>
      <c r="G9" s="1054"/>
      <c r="H9" s="168"/>
      <c r="I9" s="317"/>
      <c r="J9" s="489">
        <f t="shared" ref="J9:J72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53"/>
      <c r="D10" s="1054"/>
      <c r="E10" s="1054"/>
      <c r="F10" s="1054"/>
      <c r="G10" s="1054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53"/>
      <c r="D11" s="1054"/>
      <c r="E11" s="1054"/>
      <c r="F11" s="1054"/>
      <c r="G11" s="1054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53"/>
      <c r="D12" s="1054"/>
      <c r="E12" s="1054"/>
      <c r="F12" s="1054"/>
      <c r="G12" s="1054"/>
      <c r="H12" s="168" t="s">
        <v>266</v>
      </c>
      <c r="I12" s="317"/>
      <c r="J12" s="489">
        <f t="shared" si="0"/>
        <v>0</v>
      </c>
      <c r="K12" s="322" t="s">
        <v>266</v>
      </c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53"/>
      <c r="D13" s="1054"/>
      <c r="E13" s="1054"/>
      <c r="F13" s="1054"/>
      <c r="G13" s="1054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53"/>
      <c r="D14" s="1054"/>
      <c r="E14" s="1054"/>
      <c r="F14" s="1054"/>
      <c r="G14" s="1054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53"/>
      <c r="D15" s="1054"/>
      <c r="E15" s="1054"/>
      <c r="F15" s="1054"/>
      <c r="G15" s="1054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53"/>
      <c r="D16" s="1054"/>
      <c r="E16" s="1054"/>
      <c r="F16" s="1054"/>
      <c r="G16" s="1054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53"/>
      <c r="D17" s="1054"/>
      <c r="E17" s="1054"/>
      <c r="F17" s="1054"/>
      <c r="G17" s="1054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53"/>
      <c r="D18" s="1054"/>
      <c r="E18" s="1054"/>
      <c r="F18" s="1054"/>
      <c r="G18" s="1054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53"/>
      <c r="D19" s="1054"/>
      <c r="E19" s="1054"/>
      <c r="F19" s="1054"/>
      <c r="G19" s="1054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53"/>
      <c r="D20" s="1054"/>
      <c r="E20" s="1054"/>
      <c r="F20" s="1054"/>
      <c r="G20" s="1054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53"/>
      <c r="D21" s="1054"/>
      <c r="E21" s="1054"/>
      <c r="F21" s="1054"/>
      <c r="G21" s="1054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53"/>
      <c r="D22" s="1054"/>
      <c r="E22" s="1054"/>
      <c r="F22" s="1054"/>
      <c r="G22" s="1054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53"/>
      <c r="D23" s="1054"/>
      <c r="E23" s="1054"/>
      <c r="F23" s="1054"/>
      <c r="G23" s="1054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53"/>
      <c r="D24" s="1054"/>
      <c r="E24" s="1054"/>
      <c r="F24" s="1054"/>
      <c r="G24" s="1054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53"/>
      <c r="D25" s="1054"/>
      <c r="E25" s="1054"/>
      <c r="F25" s="1054"/>
      <c r="G25" s="1054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53"/>
      <c r="D26" s="1054"/>
      <c r="E26" s="1054"/>
      <c r="F26" s="1054"/>
      <c r="G26" s="1054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53"/>
      <c r="D27" s="1054"/>
      <c r="E27" s="1054"/>
      <c r="F27" s="1054"/>
      <c r="G27" s="1054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53"/>
      <c r="D28" s="1054"/>
      <c r="E28" s="1054"/>
      <c r="F28" s="1054"/>
      <c r="G28" s="1054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53"/>
      <c r="D29" s="1054"/>
      <c r="E29" s="1054"/>
      <c r="F29" s="1054"/>
      <c r="G29" s="1054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53"/>
      <c r="D30" s="1054"/>
      <c r="E30" s="1054"/>
      <c r="F30" s="1054"/>
      <c r="G30" s="1054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53"/>
      <c r="D31" s="1054"/>
      <c r="E31" s="1054"/>
      <c r="F31" s="1054"/>
      <c r="G31" s="1054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53"/>
      <c r="D32" s="1054"/>
      <c r="E32" s="1054"/>
      <c r="F32" s="1054"/>
      <c r="G32" s="1054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53"/>
      <c r="D33" s="1054"/>
      <c r="E33" s="1054"/>
      <c r="F33" s="1054"/>
      <c r="G33" s="1054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53"/>
      <c r="D34" s="1054"/>
      <c r="E34" s="1054"/>
      <c r="F34" s="1054"/>
      <c r="G34" s="1054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53"/>
      <c r="D35" s="1054"/>
      <c r="E35" s="1054"/>
      <c r="F35" s="1054"/>
      <c r="G35" s="1054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53"/>
      <c r="D36" s="1054"/>
      <c r="E36" s="1054"/>
      <c r="F36" s="1054"/>
      <c r="G36" s="1054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53"/>
      <c r="D37" s="1054"/>
      <c r="E37" s="1054"/>
      <c r="F37" s="1054"/>
      <c r="G37" s="1054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53"/>
      <c r="D38" s="1054"/>
      <c r="E38" s="1054"/>
      <c r="F38" s="1054"/>
      <c r="G38" s="1054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53"/>
      <c r="D39" s="1054"/>
      <c r="E39" s="1054"/>
      <c r="F39" s="1054"/>
      <c r="G39" s="1054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53"/>
      <c r="D40" s="1054"/>
      <c r="E40" s="1054"/>
      <c r="F40" s="1054"/>
      <c r="G40" s="1054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53"/>
      <c r="D41" s="1054"/>
      <c r="E41" s="1054"/>
      <c r="F41" s="1054"/>
      <c r="G41" s="1054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53"/>
      <c r="D42" s="1054"/>
      <c r="E42" s="1054"/>
      <c r="F42" s="1054"/>
      <c r="G42" s="1054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53"/>
      <c r="D43" s="1054"/>
      <c r="E43" s="1054"/>
      <c r="F43" s="1054"/>
      <c r="G43" s="1054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53"/>
      <c r="D44" s="1054"/>
      <c r="E44" s="1054"/>
      <c r="F44" s="1054"/>
      <c r="G44" s="1054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53"/>
      <c r="D45" s="1054"/>
      <c r="E45" s="1054"/>
      <c r="F45" s="1054"/>
      <c r="G45" s="1054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53"/>
      <c r="D46" s="1054"/>
      <c r="E46" s="1054"/>
      <c r="F46" s="1054"/>
      <c r="G46" s="1054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53"/>
      <c r="D47" s="1054"/>
      <c r="E47" s="1054"/>
      <c r="F47" s="1054"/>
      <c r="G47" s="1054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ht="15" customHeight="1" outlineLevel="1" x14ac:dyDescent="0.25">
      <c r="B48" s="165">
        <v>41</v>
      </c>
      <c r="C48" s="1053"/>
      <c r="D48" s="1054"/>
      <c r="E48" s="1054"/>
      <c r="F48" s="1054"/>
      <c r="G48" s="1054"/>
      <c r="H48" s="168"/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ht="15" customHeight="1" outlineLevel="1" x14ac:dyDescent="0.25">
      <c r="B49" s="167">
        <v>42</v>
      </c>
      <c r="C49" s="1053"/>
      <c r="D49" s="1054"/>
      <c r="E49" s="1054"/>
      <c r="F49" s="1054"/>
      <c r="G49" s="1054"/>
      <c r="H49" s="168"/>
      <c r="I49" s="317"/>
      <c r="J49" s="489">
        <f t="shared" si="0"/>
        <v>0</v>
      </c>
      <c r="K49" s="322"/>
      <c r="L49" s="322"/>
      <c r="M49" s="322"/>
      <c r="N49" s="322"/>
      <c r="O49" s="322"/>
      <c r="P49" s="322"/>
    </row>
    <row r="50" spans="2:16" ht="15" customHeight="1" outlineLevel="1" x14ac:dyDescent="0.25">
      <c r="B50" s="165">
        <v>43</v>
      </c>
      <c r="C50" s="1053"/>
      <c r="D50" s="1054"/>
      <c r="E50" s="1054"/>
      <c r="F50" s="1054"/>
      <c r="G50" s="1054"/>
      <c r="H50" s="168"/>
      <c r="I50" s="317"/>
      <c r="J50" s="489">
        <f t="shared" si="0"/>
        <v>0</v>
      </c>
      <c r="K50" s="322"/>
      <c r="L50" s="322"/>
      <c r="M50" s="322"/>
      <c r="N50" s="322"/>
      <c r="O50" s="322"/>
      <c r="P50" s="322"/>
    </row>
    <row r="51" spans="2:16" ht="15" customHeight="1" outlineLevel="1" x14ac:dyDescent="0.25">
      <c r="B51" s="167">
        <v>44</v>
      </c>
      <c r="C51" s="1053"/>
      <c r="D51" s="1054"/>
      <c r="E51" s="1054"/>
      <c r="F51" s="1054"/>
      <c r="G51" s="1054"/>
      <c r="H51" s="168"/>
      <c r="I51" s="317"/>
      <c r="J51" s="489">
        <f t="shared" si="0"/>
        <v>0</v>
      </c>
      <c r="K51" s="322"/>
      <c r="L51" s="322"/>
      <c r="M51" s="322"/>
      <c r="N51" s="322"/>
      <c r="O51" s="322"/>
      <c r="P51" s="322"/>
    </row>
    <row r="52" spans="2:16" ht="15" customHeight="1" outlineLevel="1" x14ac:dyDescent="0.25">
      <c r="B52" s="165">
        <v>45</v>
      </c>
      <c r="C52" s="1053"/>
      <c r="D52" s="1054"/>
      <c r="E52" s="1054"/>
      <c r="F52" s="1054"/>
      <c r="G52" s="1054"/>
      <c r="H52" s="168"/>
      <c r="I52" s="317"/>
      <c r="J52" s="489">
        <f t="shared" si="0"/>
        <v>0</v>
      </c>
      <c r="K52" s="322"/>
      <c r="L52" s="322"/>
      <c r="M52" s="322"/>
      <c r="N52" s="322"/>
      <c r="O52" s="322"/>
      <c r="P52" s="322"/>
    </row>
    <row r="53" spans="2:16" ht="15" customHeight="1" outlineLevel="1" x14ac:dyDescent="0.25">
      <c r="B53" s="167">
        <v>46</v>
      </c>
      <c r="C53" s="1053"/>
      <c r="D53" s="1054"/>
      <c r="E53" s="1054"/>
      <c r="F53" s="1054"/>
      <c r="G53" s="1054"/>
      <c r="H53" s="168"/>
      <c r="I53" s="317"/>
      <c r="J53" s="489">
        <f t="shared" si="0"/>
        <v>0</v>
      </c>
      <c r="K53" s="322"/>
      <c r="L53" s="322"/>
      <c r="M53" s="322"/>
      <c r="N53" s="322"/>
      <c r="O53" s="322"/>
      <c r="P53" s="322"/>
    </row>
    <row r="54" spans="2:16" ht="15" customHeight="1" outlineLevel="1" x14ac:dyDescent="0.25">
      <c r="B54" s="165">
        <v>47</v>
      </c>
      <c r="C54" s="1053"/>
      <c r="D54" s="1054"/>
      <c r="E54" s="1054"/>
      <c r="F54" s="1054"/>
      <c r="G54" s="1054"/>
      <c r="H54" s="168"/>
      <c r="I54" s="317"/>
      <c r="J54" s="489">
        <f t="shared" si="0"/>
        <v>0</v>
      </c>
      <c r="K54" s="322"/>
      <c r="L54" s="322"/>
      <c r="M54" s="322"/>
      <c r="N54" s="322"/>
      <c r="O54" s="322"/>
      <c r="P54" s="322"/>
    </row>
    <row r="55" spans="2:16" ht="15" customHeight="1" outlineLevel="1" x14ac:dyDescent="0.25">
      <c r="B55" s="167">
        <v>48</v>
      </c>
      <c r="C55" s="1053"/>
      <c r="D55" s="1054"/>
      <c r="E55" s="1054"/>
      <c r="F55" s="1054"/>
      <c r="G55" s="1054"/>
      <c r="H55" s="168"/>
      <c r="I55" s="317"/>
      <c r="J55" s="489">
        <f t="shared" si="0"/>
        <v>0</v>
      </c>
      <c r="K55" s="322"/>
      <c r="L55" s="322"/>
      <c r="M55" s="322"/>
      <c r="N55" s="322"/>
      <c r="O55" s="322"/>
      <c r="P55" s="322"/>
    </row>
    <row r="56" spans="2:16" ht="15" customHeight="1" outlineLevel="1" x14ac:dyDescent="0.25">
      <c r="B56" s="165">
        <v>49</v>
      </c>
      <c r="C56" s="1053"/>
      <c r="D56" s="1054"/>
      <c r="E56" s="1054"/>
      <c r="F56" s="1054"/>
      <c r="G56" s="1054"/>
      <c r="H56" s="168"/>
      <c r="I56" s="317"/>
      <c r="J56" s="489">
        <f t="shared" si="0"/>
        <v>0</v>
      </c>
      <c r="K56" s="322"/>
      <c r="L56" s="322"/>
      <c r="M56" s="322"/>
      <c r="N56" s="322"/>
      <c r="O56" s="322"/>
      <c r="P56" s="322"/>
    </row>
    <row r="57" spans="2:16" ht="15" customHeight="1" outlineLevel="1" x14ac:dyDescent="0.25">
      <c r="B57" s="167">
        <v>50</v>
      </c>
      <c r="C57" s="1053"/>
      <c r="D57" s="1054"/>
      <c r="E57" s="1054"/>
      <c r="F57" s="1054"/>
      <c r="G57" s="1054"/>
      <c r="H57" s="321"/>
      <c r="I57" s="317"/>
      <c r="J57" s="489">
        <f t="shared" si="0"/>
        <v>0</v>
      </c>
      <c r="K57" s="322"/>
      <c r="L57" s="322"/>
      <c r="M57" s="322"/>
      <c r="N57" s="322"/>
      <c r="O57" s="322"/>
      <c r="P57" s="322"/>
    </row>
    <row r="58" spans="2:16" ht="15" customHeight="1" outlineLevel="1" x14ac:dyDescent="0.25">
      <c r="B58" s="165">
        <v>51</v>
      </c>
      <c r="C58" s="1053"/>
      <c r="D58" s="1054"/>
      <c r="E58" s="1054"/>
      <c r="F58" s="1054"/>
      <c r="G58" s="1054"/>
      <c r="H58" s="168"/>
      <c r="I58" s="317"/>
      <c r="J58" s="489">
        <f t="shared" si="0"/>
        <v>0</v>
      </c>
      <c r="K58" s="322"/>
      <c r="L58" s="322"/>
      <c r="M58" s="322"/>
      <c r="N58" s="322"/>
      <c r="O58" s="322"/>
      <c r="P58" s="322"/>
    </row>
    <row r="59" spans="2:16" ht="15" customHeight="1" outlineLevel="1" x14ac:dyDescent="0.25">
      <c r="B59" s="167">
        <v>52</v>
      </c>
      <c r="C59" s="1053"/>
      <c r="D59" s="1054"/>
      <c r="E59" s="1054"/>
      <c r="F59" s="1054"/>
      <c r="G59" s="1054"/>
      <c r="H59" s="168"/>
      <c r="I59" s="317"/>
      <c r="J59" s="489">
        <f t="shared" si="0"/>
        <v>0</v>
      </c>
      <c r="K59" s="322"/>
      <c r="L59" s="322"/>
      <c r="M59" s="322"/>
      <c r="N59" s="322"/>
      <c r="O59" s="322"/>
      <c r="P59" s="322"/>
    </row>
    <row r="60" spans="2:16" ht="15" customHeight="1" outlineLevel="1" x14ac:dyDescent="0.25">
      <c r="B60" s="165">
        <v>53</v>
      </c>
      <c r="C60" s="1053"/>
      <c r="D60" s="1054"/>
      <c r="E60" s="1054"/>
      <c r="F60" s="1054"/>
      <c r="G60" s="1054"/>
      <c r="H60" s="321"/>
      <c r="I60" s="317"/>
      <c r="J60" s="489">
        <f t="shared" si="0"/>
        <v>0</v>
      </c>
      <c r="K60" s="322"/>
      <c r="L60" s="322"/>
      <c r="M60" s="322"/>
      <c r="N60" s="322"/>
      <c r="O60" s="322"/>
      <c r="P60" s="322"/>
    </row>
    <row r="61" spans="2:16" ht="15" customHeight="1" outlineLevel="1" x14ac:dyDescent="0.25">
      <c r="B61" s="167">
        <v>54</v>
      </c>
      <c r="C61" s="1053"/>
      <c r="D61" s="1054"/>
      <c r="E61" s="1054"/>
      <c r="F61" s="1054"/>
      <c r="G61" s="1054"/>
      <c r="H61" s="168"/>
      <c r="I61" s="317"/>
      <c r="J61" s="489">
        <f t="shared" si="0"/>
        <v>0</v>
      </c>
      <c r="K61" s="322"/>
      <c r="L61" s="322"/>
      <c r="M61" s="322"/>
      <c r="N61" s="322"/>
      <c r="O61" s="322"/>
      <c r="P61" s="322"/>
    </row>
    <row r="62" spans="2:16" ht="15" customHeight="1" outlineLevel="1" x14ac:dyDescent="0.25">
      <c r="B62" s="165">
        <v>55</v>
      </c>
      <c r="C62" s="1053"/>
      <c r="D62" s="1054"/>
      <c r="E62" s="1054"/>
      <c r="F62" s="1054"/>
      <c r="G62" s="1054"/>
      <c r="H62" s="168"/>
      <c r="I62" s="317"/>
      <c r="J62" s="489">
        <f t="shared" si="0"/>
        <v>0</v>
      </c>
      <c r="K62" s="322"/>
      <c r="L62" s="322"/>
      <c r="M62" s="322"/>
      <c r="N62" s="322"/>
      <c r="O62" s="322"/>
      <c r="P62" s="322"/>
    </row>
    <row r="63" spans="2:16" ht="15" customHeight="1" outlineLevel="1" x14ac:dyDescent="0.25">
      <c r="B63" s="167">
        <v>56</v>
      </c>
      <c r="C63" s="1053"/>
      <c r="D63" s="1054"/>
      <c r="E63" s="1054"/>
      <c r="F63" s="1054"/>
      <c r="G63" s="1054"/>
      <c r="H63" s="168"/>
      <c r="I63" s="317"/>
      <c r="J63" s="489">
        <f t="shared" si="0"/>
        <v>0</v>
      </c>
      <c r="K63" s="322"/>
      <c r="L63" s="322"/>
      <c r="M63" s="322"/>
      <c r="N63" s="322"/>
      <c r="O63" s="322"/>
      <c r="P63" s="322"/>
    </row>
    <row r="64" spans="2:16" ht="15" customHeight="1" outlineLevel="1" x14ac:dyDescent="0.25">
      <c r="B64" s="165">
        <v>57</v>
      </c>
      <c r="C64" s="1053"/>
      <c r="D64" s="1054"/>
      <c r="E64" s="1054"/>
      <c r="F64" s="1054"/>
      <c r="G64" s="1054"/>
      <c r="H64" s="168"/>
      <c r="I64" s="317"/>
      <c r="J64" s="489">
        <f t="shared" si="0"/>
        <v>0</v>
      </c>
      <c r="K64" s="322"/>
      <c r="L64" s="322"/>
      <c r="M64" s="322"/>
      <c r="N64" s="322"/>
      <c r="O64" s="322"/>
      <c r="P64" s="322"/>
    </row>
    <row r="65" spans="2:16" ht="15" customHeight="1" outlineLevel="1" x14ac:dyDescent="0.25">
      <c r="B65" s="167">
        <v>58</v>
      </c>
      <c r="C65" s="1053"/>
      <c r="D65" s="1054"/>
      <c r="E65" s="1054"/>
      <c r="F65" s="1054"/>
      <c r="G65" s="1054"/>
      <c r="H65" s="168"/>
      <c r="I65" s="317"/>
      <c r="J65" s="489">
        <f t="shared" si="0"/>
        <v>0</v>
      </c>
      <c r="K65" s="322"/>
      <c r="L65" s="322"/>
      <c r="M65" s="322"/>
      <c r="N65" s="322"/>
      <c r="O65" s="322"/>
      <c r="P65" s="322"/>
    </row>
    <row r="66" spans="2:16" ht="15" customHeight="1" outlineLevel="1" x14ac:dyDescent="0.25">
      <c r="B66" s="165">
        <v>59</v>
      </c>
      <c r="C66" s="1053"/>
      <c r="D66" s="1054"/>
      <c r="E66" s="1054"/>
      <c r="F66" s="1054"/>
      <c r="G66" s="1054"/>
      <c r="H66" s="168"/>
      <c r="I66" s="317"/>
      <c r="J66" s="489">
        <f t="shared" si="0"/>
        <v>0</v>
      </c>
      <c r="K66" s="322"/>
      <c r="L66" s="322"/>
      <c r="M66" s="322"/>
      <c r="N66" s="322"/>
      <c r="O66" s="322"/>
      <c r="P66" s="322"/>
    </row>
    <row r="67" spans="2:16" ht="15" customHeight="1" outlineLevel="1" x14ac:dyDescent="0.25">
      <c r="B67" s="167">
        <v>60</v>
      </c>
      <c r="C67" s="1053"/>
      <c r="D67" s="1054"/>
      <c r="E67" s="1054"/>
      <c r="F67" s="1054"/>
      <c r="G67" s="1054"/>
      <c r="H67" s="168"/>
      <c r="I67" s="317"/>
      <c r="J67" s="489">
        <f t="shared" si="0"/>
        <v>0</v>
      </c>
      <c r="K67" s="322"/>
      <c r="L67" s="322"/>
      <c r="M67" s="322"/>
      <c r="N67" s="322"/>
      <c r="O67" s="322"/>
      <c r="P67" s="322"/>
    </row>
    <row r="68" spans="2:16" ht="15" customHeight="1" outlineLevel="1" x14ac:dyDescent="0.25">
      <c r="B68" s="165">
        <v>61</v>
      </c>
      <c r="C68" s="1053"/>
      <c r="D68" s="1054"/>
      <c r="E68" s="1054"/>
      <c r="F68" s="1054"/>
      <c r="G68" s="1054"/>
      <c r="H68" s="168"/>
      <c r="I68" s="317"/>
      <c r="J68" s="489">
        <f t="shared" si="0"/>
        <v>0</v>
      </c>
      <c r="K68" s="322"/>
      <c r="L68" s="322"/>
      <c r="M68" s="322"/>
      <c r="N68" s="322"/>
      <c r="O68" s="322"/>
      <c r="P68" s="322"/>
    </row>
    <row r="69" spans="2:16" ht="15" customHeight="1" outlineLevel="1" x14ac:dyDescent="0.25">
      <c r="B69" s="167">
        <v>62</v>
      </c>
      <c r="C69" s="1053"/>
      <c r="D69" s="1054"/>
      <c r="E69" s="1054"/>
      <c r="F69" s="1054"/>
      <c r="G69" s="1054"/>
      <c r="H69" s="168"/>
      <c r="I69" s="317"/>
      <c r="J69" s="489">
        <f t="shared" si="0"/>
        <v>0</v>
      </c>
      <c r="K69" s="322"/>
      <c r="L69" s="322"/>
      <c r="M69" s="322"/>
      <c r="N69" s="322"/>
      <c r="O69" s="322"/>
      <c r="P69" s="322"/>
    </row>
    <row r="70" spans="2:16" ht="15" customHeight="1" outlineLevel="1" x14ac:dyDescent="0.25">
      <c r="B70" s="165">
        <v>63</v>
      </c>
      <c r="C70" s="1053"/>
      <c r="D70" s="1054"/>
      <c r="E70" s="1054"/>
      <c r="F70" s="1054"/>
      <c r="G70" s="1054"/>
      <c r="H70" s="168"/>
      <c r="I70" s="317"/>
      <c r="J70" s="489">
        <f t="shared" si="0"/>
        <v>0</v>
      </c>
      <c r="K70" s="322"/>
      <c r="L70" s="322"/>
      <c r="M70" s="322"/>
      <c r="N70" s="322"/>
      <c r="O70" s="322"/>
      <c r="P70" s="322"/>
    </row>
    <row r="71" spans="2:16" ht="15" customHeight="1" outlineLevel="1" x14ac:dyDescent="0.25">
      <c r="B71" s="167">
        <v>64</v>
      </c>
      <c r="C71" s="1053"/>
      <c r="D71" s="1054"/>
      <c r="E71" s="1054"/>
      <c r="F71" s="1054"/>
      <c r="G71" s="1054"/>
      <c r="H71" s="168"/>
      <c r="I71" s="317"/>
      <c r="J71" s="489">
        <f t="shared" si="0"/>
        <v>0</v>
      </c>
      <c r="K71" s="322"/>
      <c r="L71" s="322"/>
      <c r="M71" s="322"/>
      <c r="N71" s="322"/>
      <c r="O71" s="322"/>
      <c r="P71" s="322"/>
    </row>
    <row r="72" spans="2:16" ht="15" customHeight="1" outlineLevel="1" x14ac:dyDescent="0.25">
      <c r="B72" s="165">
        <v>65</v>
      </c>
      <c r="C72" s="1053"/>
      <c r="D72" s="1054"/>
      <c r="E72" s="1054"/>
      <c r="F72" s="1054"/>
      <c r="G72" s="1054"/>
      <c r="H72" s="168"/>
      <c r="I72" s="317"/>
      <c r="J72" s="489">
        <f t="shared" si="0"/>
        <v>0</v>
      </c>
      <c r="K72" s="322"/>
      <c r="L72" s="322"/>
      <c r="M72" s="322"/>
      <c r="N72" s="322"/>
      <c r="O72" s="322"/>
      <c r="P72" s="322"/>
    </row>
    <row r="73" spans="2:16" ht="15" customHeight="1" outlineLevel="1" x14ac:dyDescent="0.25">
      <c r="B73" s="167">
        <v>66</v>
      </c>
      <c r="C73" s="1053"/>
      <c r="D73" s="1054"/>
      <c r="E73" s="1054"/>
      <c r="F73" s="1054"/>
      <c r="G73" s="1054"/>
      <c r="H73" s="168"/>
      <c r="I73" s="317"/>
      <c r="J73" s="489">
        <f t="shared" ref="J73:J108" si="1">IFERROR(SMALL(K73:P73,1),0)</f>
        <v>0</v>
      </c>
      <c r="K73" s="322"/>
      <c r="L73" s="322"/>
      <c r="M73" s="322"/>
      <c r="N73" s="322"/>
      <c r="O73" s="322"/>
      <c r="P73" s="322"/>
    </row>
    <row r="74" spans="2:16" ht="15" customHeight="1" outlineLevel="1" x14ac:dyDescent="0.25">
      <c r="B74" s="165">
        <v>67</v>
      </c>
      <c r="C74" s="1053"/>
      <c r="D74" s="1054"/>
      <c r="E74" s="1054"/>
      <c r="F74" s="1054"/>
      <c r="G74" s="1054"/>
      <c r="H74" s="168"/>
      <c r="I74" s="317"/>
      <c r="J74" s="489">
        <f t="shared" si="1"/>
        <v>0</v>
      </c>
      <c r="K74" s="322"/>
      <c r="L74" s="322"/>
      <c r="M74" s="322"/>
      <c r="N74" s="322"/>
      <c r="O74" s="322"/>
      <c r="P74" s="322"/>
    </row>
    <row r="75" spans="2:16" ht="15" customHeight="1" outlineLevel="1" x14ac:dyDescent="0.25">
      <c r="B75" s="167">
        <v>68</v>
      </c>
      <c r="C75" s="1053"/>
      <c r="D75" s="1054"/>
      <c r="E75" s="1054"/>
      <c r="F75" s="1054"/>
      <c r="G75" s="1054"/>
      <c r="H75" s="168"/>
      <c r="I75" s="317"/>
      <c r="J75" s="489">
        <f t="shared" si="1"/>
        <v>0</v>
      </c>
      <c r="K75" s="322"/>
      <c r="L75" s="322"/>
      <c r="M75" s="322"/>
      <c r="N75" s="322"/>
      <c r="O75" s="322"/>
      <c r="P75" s="322"/>
    </row>
    <row r="76" spans="2:16" ht="15" customHeight="1" outlineLevel="1" x14ac:dyDescent="0.25">
      <c r="B76" s="165">
        <v>69</v>
      </c>
      <c r="C76" s="1053"/>
      <c r="D76" s="1054"/>
      <c r="E76" s="1054"/>
      <c r="F76" s="1054"/>
      <c r="G76" s="1054"/>
      <c r="H76" s="168"/>
      <c r="I76" s="317"/>
      <c r="J76" s="489">
        <f t="shared" si="1"/>
        <v>0</v>
      </c>
      <c r="K76" s="322"/>
      <c r="L76" s="322"/>
      <c r="M76" s="322"/>
      <c r="N76" s="322"/>
      <c r="O76" s="322"/>
      <c r="P76" s="322"/>
    </row>
    <row r="77" spans="2:16" ht="15" customHeight="1" outlineLevel="1" x14ac:dyDescent="0.25">
      <c r="B77" s="167">
        <v>70</v>
      </c>
      <c r="C77" s="1053"/>
      <c r="D77" s="1054"/>
      <c r="E77" s="1054"/>
      <c r="F77" s="1054"/>
      <c r="G77" s="1054"/>
      <c r="H77" s="168"/>
      <c r="I77" s="317"/>
      <c r="J77" s="489">
        <f t="shared" si="1"/>
        <v>0</v>
      </c>
      <c r="K77" s="322"/>
      <c r="L77" s="322"/>
      <c r="M77" s="322"/>
      <c r="N77" s="322"/>
      <c r="O77" s="322"/>
      <c r="P77" s="322"/>
    </row>
    <row r="78" spans="2:16" ht="15" customHeight="1" outlineLevel="1" x14ac:dyDescent="0.25">
      <c r="B78" s="165">
        <v>71</v>
      </c>
      <c r="C78" s="1053"/>
      <c r="D78" s="1054"/>
      <c r="E78" s="1054"/>
      <c r="F78" s="1054"/>
      <c r="G78" s="1054"/>
      <c r="H78" s="168"/>
      <c r="I78" s="317"/>
      <c r="J78" s="489">
        <f t="shared" si="1"/>
        <v>0</v>
      </c>
      <c r="K78" s="322"/>
      <c r="L78" s="322"/>
      <c r="M78" s="322"/>
      <c r="N78" s="322"/>
      <c r="O78" s="322"/>
      <c r="P78" s="322"/>
    </row>
    <row r="79" spans="2:16" ht="15" customHeight="1" outlineLevel="1" x14ac:dyDescent="0.25">
      <c r="B79" s="167">
        <v>72</v>
      </c>
      <c r="C79" s="1053"/>
      <c r="D79" s="1054"/>
      <c r="E79" s="1054"/>
      <c r="F79" s="1054"/>
      <c r="G79" s="1054"/>
      <c r="H79" s="168"/>
      <c r="I79" s="317"/>
      <c r="J79" s="489">
        <f t="shared" si="1"/>
        <v>0</v>
      </c>
      <c r="K79" s="322"/>
      <c r="L79" s="322"/>
      <c r="M79" s="322"/>
      <c r="N79" s="322"/>
      <c r="O79" s="322"/>
      <c r="P79" s="322"/>
    </row>
    <row r="80" spans="2:16" ht="15" customHeight="1" outlineLevel="1" x14ac:dyDescent="0.25">
      <c r="B80" s="165">
        <v>73</v>
      </c>
      <c r="C80" s="1053"/>
      <c r="D80" s="1054"/>
      <c r="E80" s="1054"/>
      <c r="F80" s="1054"/>
      <c r="G80" s="1054"/>
      <c r="H80" s="168"/>
      <c r="I80" s="317"/>
      <c r="J80" s="489">
        <f t="shared" si="1"/>
        <v>0</v>
      </c>
      <c r="K80" s="322"/>
      <c r="L80" s="322"/>
      <c r="M80" s="322"/>
      <c r="N80" s="322"/>
      <c r="O80" s="322"/>
      <c r="P80" s="322"/>
    </row>
    <row r="81" spans="2:16" ht="15" customHeight="1" outlineLevel="1" x14ac:dyDescent="0.25">
      <c r="B81" s="167">
        <v>74</v>
      </c>
      <c r="C81" s="1053"/>
      <c r="D81" s="1054"/>
      <c r="E81" s="1054"/>
      <c r="F81" s="1054"/>
      <c r="G81" s="1054"/>
      <c r="H81" s="168"/>
      <c r="I81" s="317"/>
      <c r="J81" s="489">
        <f t="shared" si="1"/>
        <v>0</v>
      </c>
      <c r="K81" s="322"/>
      <c r="L81" s="322"/>
      <c r="M81" s="322"/>
      <c r="N81" s="322"/>
      <c r="O81" s="322"/>
      <c r="P81" s="322"/>
    </row>
    <row r="82" spans="2:16" ht="15" customHeight="1" outlineLevel="1" x14ac:dyDescent="0.25">
      <c r="B82" s="165">
        <v>75</v>
      </c>
      <c r="C82" s="1053"/>
      <c r="D82" s="1054"/>
      <c r="E82" s="1054"/>
      <c r="F82" s="1054"/>
      <c r="G82" s="1054"/>
      <c r="H82" s="168"/>
      <c r="I82" s="317"/>
      <c r="J82" s="489">
        <f t="shared" si="1"/>
        <v>0</v>
      </c>
      <c r="K82" s="322"/>
      <c r="L82" s="322"/>
      <c r="M82" s="322"/>
      <c r="N82" s="322"/>
      <c r="O82" s="322"/>
      <c r="P82" s="322"/>
    </row>
    <row r="83" spans="2:16" ht="15" customHeight="1" outlineLevel="1" x14ac:dyDescent="0.25">
      <c r="B83" s="167">
        <v>76</v>
      </c>
      <c r="C83" s="1053"/>
      <c r="D83" s="1054"/>
      <c r="E83" s="1054"/>
      <c r="F83" s="1054"/>
      <c r="G83" s="1054"/>
      <c r="H83" s="168"/>
      <c r="I83" s="317"/>
      <c r="J83" s="489">
        <f t="shared" si="1"/>
        <v>0</v>
      </c>
      <c r="K83" s="322"/>
      <c r="L83" s="322"/>
      <c r="M83" s="322"/>
      <c r="N83" s="322"/>
      <c r="O83" s="322"/>
      <c r="P83" s="322"/>
    </row>
    <row r="84" spans="2:16" ht="15" customHeight="1" outlineLevel="1" x14ac:dyDescent="0.25">
      <c r="B84" s="165">
        <v>77</v>
      </c>
      <c r="C84" s="1053"/>
      <c r="D84" s="1054"/>
      <c r="E84" s="1054"/>
      <c r="F84" s="1054"/>
      <c r="G84" s="1054"/>
      <c r="H84" s="168"/>
      <c r="I84" s="317"/>
      <c r="J84" s="489">
        <f t="shared" si="1"/>
        <v>0</v>
      </c>
      <c r="K84" s="322"/>
      <c r="L84" s="322"/>
      <c r="M84" s="322"/>
      <c r="N84" s="322"/>
      <c r="O84" s="322"/>
      <c r="P84" s="322"/>
    </row>
    <row r="85" spans="2:16" ht="15" customHeight="1" outlineLevel="1" x14ac:dyDescent="0.25">
      <c r="B85" s="167">
        <v>78</v>
      </c>
      <c r="C85" s="1053"/>
      <c r="D85" s="1054"/>
      <c r="E85" s="1054"/>
      <c r="F85" s="1054"/>
      <c r="G85" s="1054"/>
      <c r="H85" s="168"/>
      <c r="I85" s="317"/>
      <c r="J85" s="489">
        <f t="shared" si="1"/>
        <v>0</v>
      </c>
      <c r="K85" s="322"/>
      <c r="L85" s="322"/>
      <c r="M85" s="322"/>
      <c r="N85" s="322"/>
      <c r="O85" s="322"/>
      <c r="P85" s="322"/>
    </row>
    <row r="86" spans="2:16" ht="15" customHeight="1" outlineLevel="1" x14ac:dyDescent="0.25">
      <c r="B86" s="165">
        <v>79</v>
      </c>
      <c r="C86" s="1053"/>
      <c r="D86" s="1054"/>
      <c r="E86" s="1054"/>
      <c r="F86" s="1054"/>
      <c r="G86" s="1054"/>
      <c r="H86" s="168"/>
      <c r="I86" s="317"/>
      <c r="J86" s="489">
        <f t="shared" si="1"/>
        <v>0</v>
      </c>
      <c r="K86" s="322"/>
      <c r="L86" s="322"/>
      <c r="M86" s="322"/>
      <c r="N86" s="322"/>
      <c r="O86" s="322"/>
      <c r="P86" s="322"/>
    </row>
    <row r="87" spans="2:16" ht="15" customHeight="1" outlineLevel="1" x14ac:dyDescent="0.25">
      <c r="B87" s="167">
        <v>80</v>
      </c>
      <c r="C87" s="1053"/>
      <c r="D87" s="1054"/>
      <c r="E87" s="1054"/>
      <c r="F87" s="1054"/>
      <c r="G87" s="1054"/>
      <c r="H87" s="168"/>
      <c r="I87" s="317"/>
      <c r="J87" s="489">
        <f t="shared" si="1"/>
        <v>0</v>
      </c>
      <c r="K87" s="322"/>
      <c r="L87" s="322"/>
      <c r="M87" s="322"/>
      <c r="N87" s="322"/>
      <c r="O87" s="322"/>
      <c r="P87" s="322"/>
    </row>
    <row r="88" spans="2:16" ht="15" customHeight="1" outlineLevel="1" x14ac:dyDescent="0.25">
      <c r="B88" s="165">
        <v>81</v>
      </c>
      <c r="C88" s="1053"/>
      <c r="D88" s="1054"/>
      <c r="E88" s="1054"/>
      <c r="F88" s="1054"/>
      <c r="G88" s="1054"/>
      <c r="H88" s="168"/>
      <c r="I88" s="317"/>
      <c r="J88" s="489">
        <f t="shared" si="1"/>
        <v>0</v>
      </c>
      <c r="K88" s="322"/>
      <c r="L88" s="322"/>
      <c r="M88" s="322"/>
      <c r="N88" s="322"/>
      <c r="O88" s="322"/>
      <c r="P88" s="322"/>
    </row>
    <row r="89" spans="2:16" ht="15" customHeight="1" outlineLevel="1" x14ac:dyDescent="0.25">
      <c r="B89" s="167">
        <v>82</v>
      </c>
      <c r="C89" s="1053"/>
      <c r="D89" s="1054"/>
      <c r="E89" s="1054"/>
      <c r="F89" s="1054"/>
      <c r="G89" s="1054"/>
      <c r="H89" s="168"/>
      <c r="I89" s="317"/>
      <c r="J89" s="489">
        <f t="shared" si="1"/>
        <v>0</v>
      </c>
      <c r="K89" s="322"/>
      <c r="L89" s="322"/>
      <c r="M89" s="322"/>
      <c r="N89" s="322"/>
      <c r="O89" s="322"/>
      <c r="P89" s="322"/>
    </row>
    <row r="90" spans="2:16" ht="15" customHeight="1" outlineLevel="1" x14ac:dyDescent="0.25">
      <c r="B90" s="165">
        <v>83</v>
      </c>
      <c r="C90" s="1053"/>
      <c r="D90" s="1054"/>
      <c r="E90" s="1054"/>
      <c r="F90" s="1054"/>
      <c r="G90" s="1054"/>
      <c r="H90" s="168"/>
      <c r="I90" s="317"/>
      <c r="J90" s="489">
        <f t="shared" si="1"/>
        <v>0</v>
      </c>
      <c r="K90" s="322"/>
      <c r="L90" s="322"/>
      <c r="M90" s="322"/>
      <c r="N90" s="322"/>
      <c r="O90" s="322"/>
      <c r="P90" s="322"/>
    </row>
    <row r="91" spans="2:16" ht="15" customHeight="1" outlineLevel="1" x14ac:dyDescent="0.25">
      <c r="B91" s="167">
        <v>84</v>
      </c>
      <c r="C91" s="1053"/>
      <c r="D91" s="1054"/>
      <c r="E91" s="1054"/>
      <c r="F91" s="1054"/>
      <c r="G91" s="1054"/>
      <c r="H91" s="168"/>
      <c r="I91" s="317"/>
      <c r="J91" s="489">
        <f t="shared" si="1"/>
        <v>0</v>
      </c>
      <c r="K91" s="322"/>
      <c r="L91" s="322"/>
      <c r="M91" s="322"/>
      <c r="N91" s="322"/>
      <c r="O91" s="322"/>
      <c r="P91" s="322"/>
    </row>
    <row r="92" spans="2:16" ht="15" customHeight="1" outlineLevel="1" x14ac:dyDescent="0.25">
      <c r="B92" s="165">
        <v>85</v>
      </c>
      <c r="C92" s="1053"/>
      <c r="D92" s="1054"/>
      <c r="E92" s="1054"/>
      <c r="F92" s="1054"/>
      <c r="G92" s="1054"/>
      <c r="H92" s="168"/>
      <c r="I92" s="317"/>
      <c r="J92" s="489">
        <f t="shared" si="1"/>
        <v>0</v>
      </c>
      <c r="K92" s="322"/>
      <c r="L92" s="322"/>
      <c r="M92" s="322"/>
      <c r="N92" s="322"/>
      <c r="O92" s="322"/>
      <c r="P92" s="322"/>
    </row>
    <row r="93" spans="2:16" ht="15" customHeight="1" outlineLevel="1" x14ac:dyDescent="0.25">
      <c r="B93" s="167">
        <v>86</v>
      </c>
      <c r="C93" s="1053"/>
      <c r="D93" s="1054"/>
      <c r="E93" s="1054"/>
      <c r="F93" s="1054"/>
      <c r="G93" s="1054"/>
      <c r="H93" s="168"/>
      <c r="I93" s="317"/>
      <c r="J93" s="489">
        <f t="shared" si="1"/>
        <v>0</v>
      </c>
      <c r="K93" s="322"/>
      <c r="L93" s="322"/>
      <c r="M93" s="322"/>
      <c r="N93" s="322"/>
      <c r="O93" s="322"/>
      <c r="P93" s="322"/>
    </row>
    <row r="94" spans="2:16" ht="15" customHeight="1" outlineLevel="1" x14ac:dyDescent="0.25">
      <c r="B94" s="165">
        <v>87</v>
      </c>
      <c r="C94" s="1053"/>
      <c r="D94" s="1054"/>
      <c r="E94" s="1054"/>
      <c r="F94" s="1054"/>
      <c r="G94" s="1054"/>
      <c r="H94" s="168"/>
      <c r="I94" s="317"/>
      <c r="J94" s="489">
        <f t="shared" si="1"/>
        <v>0</v>
      </c>
      <c r="K94" s="322"/>
      <c r="L94" s="322"/>
      <c r="M94" s="322"/>
      <c r="N94" s="322"/>
      <c r="O94" s="322"/>
      <c r="P94" s="322"/>
    </row>
    <row r="95" spans="2:16" ht="15" customHeight="1" outlineLevel="1" x14ac:dyDescent="0.25">
      <c r="B95" s="167">
        <v>88</v>
      </c>
      <c r="C95" s="1053"/>
      <c r="D95" s="1054"/>
      <c r="E95" s="1054"/>
      <c r="F95" s="1054"/>
      <c r="G95" s="1054"/>
      <c r="H95" s="168"/>
      <c r="I95" s="317"/>
      <c r="J95" s="489">
        <f t="shared" si="1"/>
        <v>0</v>
      </c>
      <c r="K95" s="322"/>
      <c r="L95" s="322"/>
      <c r="M95" s="322"/>
      <c r="N95" s="322"/>
      <c r="O95" s="322"/>
      <c r="P95" s="322"/>
    </row>
    <row r="96" spans="2:16" ht="15" customHeight="1" outlineLevel="1" x14ac:dyDescent="0.25">
      <c r="B96" s="165">
        <v>89</v>
      </c>
      <c r="C96" s="1053"/>
      <c r="D96" s="1054"/>
      <c r="E96" s="1054"/>
      <c r="F96" s="1054"/>
      <c r="G96" s="1054"/>
      <c r="H96" s="168"/>
      <c r="I96" s="317"/>
      <c r="J96" s="489">
        <f t="shared" si="1"/>
        <v>0</v>
      </c>
      <c r="K96" s="322"/>
      <c r="L96" s="322"/>
      <c r="M96" s="322"/>
      <c r="N96" s="322"/>
      <c r="O96" s="322"/>
      <c r="P96" s="322"/>
    </row>
    <row r="97" spans="2:16" ht="15" customHeight="1" outlineLevel="1" x14ac:dyDescent="0.25">
      <c r="B97" s="167">
        <v>90</v>
      </c>
      <c r="C97" s="1053"/>
      <c r="D97" s="1054"/>
      <c r="E97" s="1054"/>
      <c r="F97" s="1054"/>
      <c r="G97" s="1054"/>
      <c r="H97" s="168"/>
      <c r="I97" s="317"/>
      <c r="J97" s="489">
        <f t="shared" si="1"/>
        <v>0</v>
      </c>
      <c r="K97" s="322"/>
      <c r="L97" s="322"/>
      <c r="M97" s="322"/>
      <c r="N97" s="322"/>
      <c r="O97" s="322"/>
      <c r="P97" s="322"/>
    </row>
    <row r="98" spans="2:16" ht="15" customHeight="1" outlineLevel="1" x14ac:dyDescent="0.25">
      <c r="B98" s="165">
        <v>91</v>
      </c>
      <c r="C98" s="1053"/>
      <c r="D98" s="1054"/>
      <c r="E98" s="1054"/>
      <c r="F98" s="1054"/>
      <c r="G98" s="1054"/>
      <c r="H98" s="168"/>
      <c r="I98" s="317"/>
      <c r="J98" s="489">
        <f t="shared" si="1"/>
        <v>0</v>
      </c>
      <c r="K98" s="322"/>
      <c r="L98" s="322"/>
      <c r="M98" s="322"/>
      <c r="N98" s="322"/>
      <c r="O98" s="322"/>
      <c r="P98" s="322"/>
    </row>
    <row r="99" spans="2:16" ht="15" customHeight="1" outlineLevel="1" x14ac:dyDescent="0.25">
      <c r="B99" s="167">
        <v>92</v>
      </c>
      <c r="C99" s="1053"/>
      <c r="D99" s="1054"/>
      <c r="E99" s="1054"/>
      <c r="F99" s="1054"/>
      <c r="G99" s="1054"/>
      <c r="H99" s="168"/>
      <c r="I99" s="317"/>
      <c r="J99" s="489">
        <f t="shared" si="1"/>
        <v>0</v>
      </c>
      <c r="K99" s="322"/>
      <c r="L99" s="322"/>
      <c r="M99" s="322"/>
      <c r="N99" s="322"/>
      <c r="O99" s="322"/>
      <c r="P99" s="322"/>
    </row>
    <row r="100" spans="2:16" ht="15" customHeight="1" outlineLevel="1" x14ac:dyDescent="0.25">
      <c r="B100" s="165">
        <v>93</v>
      </c>
      <c r="C100" s="1053"/>
      <c r="D100" s="1054"/>
      <c r="E100" s="1054"/>
      <c r="F100" s="1054"/>
      <c r="G100" s="1054"/>
      <c r="H100" s="168"/>
      <c r="I100" s="317"/>
      <c r="J100" s="489">
        <f t="shared" si="1"/>
        <v>0</v>
      </c>
      <c r="K100" s="322"/>
      <c r="L100" s="322"/>
      <c r="M100" s="322"/>
      <c r="N100" s="322"/>
      <c r="O100" s="322"/>
      <c r="P100" s="322"/>
    </row>
    <row r="101" spans="2:16" ht="15" customHeight="1" outlineLevel="1" x14ac:dyDescent="0.25">
      <c r="B101" s="167">
        <v>94</v>
      </c>
      <c r="C101" s="1053"/>
      <c r="D101" s="1054"/>
      <c r="E101" s="1054"/>
      <c r="F101" s="1054"/>
      <c r="G101" s="1054"/>
      <c r="H101" s="168"/>
      <c r="I101" s="317"/>
      <c r="J101" s="489">
        <f t="shared" si="1"/>
        <v>0</v>
      </c>
      <c r="K101" s="322"/>
      <c r="L101" s="322"/>
      <c r="M101" s="322"/>
      <c r="N101" s="322"/>
      <c r="O101" s="322"/>
      <c r="P101" s="322"/>
    </row>
    <row r="102" spans="2:16" ht="15" customHeight="1" outlineLevel="1" x14ac:dyDescent="0.25">
      <c r="B102" s="165">
        <v>95</v>
      </c>
      <c r="C102" s="1053"/>
      <c r="D102" s="1054"/>
      <c r="E102" s="1054"/>
      <c r="F102" s="1054"/>
      <c r="G102" s="1054"/>
      <c r="H102" s="168"/>
      <c r="I102" s="317"/>
      <c r="J102" s="489">
        <f t="shared" si="1"/>
        <v>0</v>
      </c>
      <c r="K102" s="322"/>
      <c r="L102" s="322"/>
      <c r="M102" s="322"/>
      <c r="N102" s="322"/>
      <c r="O102" s="322"/>
      <c r="P102" s="322"/>
    </row>
    <row r="103" spans="2:16" ht="15" customHeight="1" outlineLevel="1" x14ac:dyDescent="0.25">
      <c r="B103" s="167">
        <v>96</v>
      </c>
      <c r="C103" s="1053"/>
      <c r="D103" s="1054"/>
      <c r="E103" s="1054"/>
      <c r="F103" s="1054"/>
      <c r="G103" s="1054"/>
      <c r="H103" s="168"/>
      <c r="I103" s="317"/>
      <c r="J103" s="489">
        <f t="shared" si="1"/>
        <v>0</v>
      </c>
      <c r="K103" s="322"/>
      <c r="L103" s="322"/>
      <c r="M103" s="322"/>
      <c r="N103" s="322"/>
      <c r="O103" s="322"/>
      <c r="P103" s="322"/>
    </row>
    <row r="104" spans="2:16" ht="15" customHeight="1" outlineLevel="1" x14ac:dyDescent="0.25">
      <c r="B104" s="165">
        <v>97</v>
      </c>
      <c r="C104" s="1053"/>
      <c r="D104" s="1054"/>
      <c r="E104" s="1054"/>
      <c r="F104" s="1054"/>
      <c r="G104" s="1054"/>
      <c r="H104" s="168"/>
      <c r="I104" s="317"/>
      <c r="J104" s="489">
        <f t="shared" si="1"/>
        <v>0</v>
      </c>
      <c r="K104" s="322"/>
      <c r="L104" s="322"/>
      <c r="M104" s="322"/>
      <c r="N104" s="322"/>
      <c r="O104" s="322"/>
      <c r="P104" s="322"/>
    </row>
    <row r="105" spans="2:16" ht="15" customHeight="1" outlineLevel="1" x14ac:dyDescent="0.25">
      <c r="B105" s="167">
        <v>98</v>
      </c>
      <c r="C105" s="1053"/>
      <c r="D105" s="1054"/>
      <c r="E105" s="1054"/>
      <c r="F105" s="1054"/>
      <c r="G105" s="1054"/>
      <c r="H105" s="168"/>
      <c r="I105" s="317"/>
      <c r="J105" s="489">
        <f t="shared" si="1"/>
        <v>0</v>
      </c>
      <c r="K105" s="322"/>
      <c r="L105" s="322"/>
      <c r="M105" s="322"/>
      <c r="N105" s="322"/>
      <c r="O105" s="322"/>
      <c r="P105" s="322"/>
    </row>
    <row r="106" spans="2:16" ht="15" customHeight="1" outlineLevel="1" x14ac:dyDescent="0.25">
      <c r="B106" s="165">
        <v>99</v>
      </c>
      <c r="C106" s="1053"/>
      <c r="D106" s="1054"/>
      <c r="E106" s="1054"/>
      <c r="F106" s="1054"/>
      <c r="G106" s="1054"/>
      <c r="H106" s="168"/>
      <c r="I106" s="317"/>
      <c r="J106" s="489">
        <f t="shared" si="1"/>
        <v>0</v>
      </c>
      <c r="K106" s="322"/>
      <c r="L106" s="322"/>
      <c r="M106" s="322"/>
      <c r="N106" s="322"/>
      <c r="O106" s="322"/>
      <c r="P106" s="322"/>
    </row>
    <row r="107" spans="2:16" ht="15" customHeight="1" outlineLevel="1" x14ac:dyDescent="0.25">
      <c r="B107" s="167">
        <v>100</v>
      </c>
      <c r="C107" s="1053"/>
      <c r="D107" s="1054"/>
      <c r="E107" s="1054"/>
      <c r="F107" s="1054"/>
      <c r="G107" s="1054"/>
      <c r="H107" s="168"/>
      <c r="I107" s="317"/>
      <c r="J107" s="489">
        <f t="shared" si="1"/>
        <v>0</v>
      </c>
      <c r="K107" s="322"/>
      <c r="L107" s="322"/>
      <c r="M107" s="322"/>
      <c r="N107" s="322"/>
      <c r="O107" s="322"/>
      <c r="P107" s="322"/>
    </row>
    <row r="108" spans="2:16" x14ac:dyDescent="0.25">
      <c r="B108" s="165"/>
      <c r="C108" s="1058" t="s">
        <v>288</v>
      </c>
      <c r="D108" s="1059"/>
      <c r="E108" s="1059"/>
      <c r="F108" s="1059"/>
      <c r="G108" s="1059"/>
      <c r="H108" s="169">
        <v>20</v>
      </c>
      <c r="I108" s="317"/>
      <c r="J108" s="489">
        <f t="shared" si="1"/>
        <v>0</v>
      </c>
      <c r="K108" s="322"/>
      <c r="L108" s="322"/>
      <c r="M108" s="322"/>
      <c r="N108" s="322"/>
      <c r="O108" s="322"/>
      <c r="P108" s="322"/>
    </row>
    <row r="109" spans="2:16" s="453" customFormat="1" ht="15" customHeight="1" x14ac:dyDescent="0.2">
      <c r="B109" s="459"/>
      <c r="C109" s="917" t="s">
        <v>926</v>
      </c>
      <c r="D109" s="917"/>
      <c r="E109" s="917"/>
      <c r="F109" s="917"/>
      <c r="G109" s="917"/>
      <c r="H109" s="917"/>
      <c r="I109" s="917"/>
      <c r="J109" s="917"/>
      <c r="K109" s="464" t="s">
        <v>915</v>
      </c>
      <c r="L109" s="464" t="s">
        <v>924</v>
      </c>
      <c r="M109" s="464" t="s">
        <v>925</v>
      </c>
      <c r="N109" s="464" t="s">
        <v>941</v>
      </c>
      <c r="O109" s="464" t="s">
        <v>942</v>
      </c>
      <c r="P109" s="464" t="s">
        <v>943</v>
      </c>
    </row>
    <row r="110" spans="2:16" s="453" customFormat="1" ht="15" customHeight="1" x14ac:dyDescent="0.2">
      <c r="B110" s="918" t="s">
        <v>916</v>
      </c>
      <c r="C110" s="919"/>
      <c r="D110" s="919"/>
      <c r="E110" s="919"/>
      <c r="F110" s="919"/>
      <c r="G110" s="919"/>
      <c r="H110" s="919"/>
      <c r="I110" s="919"/>
      <c r="J110" s="920"/>
      <c r="K110" s="478"/>
      <c r="L110" s="478"/>
      <c r="M110" s="478"/>
      <c r="N110" s="478"/>
      <c r="O110" s="478"/>
      <c r="P110" s="478"/>
    </row>
    <row r="111" spans="2:16" s="453" customFormat="1" ht="15" customHeight="1" x14ac:dyDescent="0.2">
      <c r="B111" s="918" t="s">
        <v>917</v>
      </c>
      <c r="C111" s="919"/>
      <c r="D111" s="919"/>
      <c r="E111" s="919"/>
      <c r="F111" s="919"/>
      <c r="G111" s="919"/>
      <c r="H111" s="919"/>
      <c r="I111" s="919"/>
      <c r="J111" s="920"/>
      <c r="K111" s="479"/>
      <c r="L111" s="479"/>
      <c r="M111" s="479"/>
      <c r="N111" s="479"/>
      <c r="O111" s="479"/>
      <c r="P111" s="479"/>
    </row>
    <row r="112" spans="2:16" s="453" customFormat="1" ht="15" customHeight="1" x14ac:dyDescent="0.2">
      <c r="B112" s="918" t="s">
        <v>918</v>
      </c>
      <c r="C112" s="919"/>
      <c r="D112" s="919"/>
      <c r="E112" s="919"/>
      <c r="F112" s="919"/>
      <c r="G112" s="919"/>
      <c r="H112" s="919"/>
      <c r="I112" s="919"/>
      <c r="J112" s="920"/>
      <c r="K112" s="480"/>
      <c r="L112" s="480"/>
      <c r="M112" s="480"/>
      <c r="N112" s="480"/>
      <c r="O112" s="480"/>
      <c r="P112" s="480"/>
    </row>
    <row r="113" spans="2:17" s="453" customFormat="1" ht="15" customHeight="1" x14ac:dyDescent="0.2">
      <c r="B113" s="918" t="s">
        <v>919</v>
      </c>
      <c r="C113" s="919"/>
      <c r="D113" s="919"/>
      <c r="E113" s="919"/>
      <c r="F113" s="919"/>
      <c r="G113" s="919"/>
      <c r="H113" s="919"/>
      <c r="I113" s="919"/>
      <c r="J113" s="920"/>
      <c r="K113" s="480"/>
      <c r="L113" s="480"/>
      <c r="M113" s="480"/>
      <c r="N113" s="480"/>
      <c r="O113" s="480"/>
      <c r="P113" s="480"/>
    </row>
    <row r="114" spans="2:17" s="453" customFormat="1" ht="15" customHeight="1" x14ac:dyDescent="0.2">
      <c r="B114" s="918" t="s">
        <v>920</v>
      </c>
      <c r="C114" s="919"/>
      <c r="D114" s="919"/>
      <c r="E114" s="919"/>
      <c r="F114" s="919"/>
      <c r="G114" s="919"/>
      <c r="H114" s="919"/>
      <c r="I114" s="919"/>
      <c r="J114" s="920"/>
      <c r="K114" s="478"/>
      <c r="L114" s="478"/>
      <c r="M114" s="478"/>
      <c r="N114" s="478"/>
      <c r="O114" s="478"/>
      <c r="P114" s="478"/>
    </row>
    <row r="115" spans="2:17" s="453" customFormat="1" x14ac:dyDescent="0.2">
      <c r="B115" s="918" t="s">
        <v>921</v>
      </c>
      <c r="C115" s="919"/>
      <c r="D115" s="919"/>
      <c r="E115" s="919"/>
      <c r="F115" s="919"/>
      <c r="G115" s="919"/>
      <c r="H115" s="919"/>
      <c r="I115" s="919"/>
      <c r="J115" s="920"/>
      <c r="K115" s="481"/>
      <c r="L115" s="481"/>
      <c r="M115" s="481"/>
      <c r="N115" s="481"/>
      <c r="O115" s="481"/>
      <c r="P115" s="481"/>
    </row>
    <row r="116" spans="2:17" s="453" customFormat="1" x14ac:dyDescent="0.2">
      <c r="B116" s="918" t="s">
        <v>922</v>
      </c>
      <c r="C116" s="919"/>
      <c r="D116" s="919"/>
      <c r="E116" s="919"/>
      <c r="F116" s="919"/>
      <c r="G116" s="919"/>
      <c r="H116" s="919"/>
      <c r="I116" s="919"/>
      <c r="J116" s="920"/>
      <c r="K116" s="482"/>
      <c r="L116" s="482"/>
      <c r="M116" s="482"/>
      <c r="N116" s="482"/>
      <c r="O116" s="482"/>
      <c r="P116" s="482"/>
    </row>
    <row r="117" spans="2:17" s="499" customFormat="1" ht="15" customHeight="1" x14ac:dyDescent="0.2">
      <c r="B117" s="1040" t="s">
        <v>923</v>
      </c>
      <c r="C117" s="1041"/>
      <c r="D117" s="1041"/>
      <c r="E117" s="1041"/>
      <c r="F117" s="1041"/>
      <c r="G117" s="1041"/>
      <c r="H117" s="1041"/>
      <c r="I117" s="1041"/>
      <c r="J117" s="1042"/>
      <c r="K117" s="994" t="s">
        <v>913</v>
      </c>
      <c r="L117" s="994"/>
      <c r="M117" s="994"/>
      <c r="N117" s="994" t="s">
        <v>913</v>
      </c>
      <c r="O117" s="994"/>
      <c r="P117" s="994"/>
    </row>
    <row r="118" spans="2:17" x14ac:dyDescent="0.25">
      <c r="B118" s="1050" t="s">
        <v>291</v>
      </c>
      <c r="C118" s="1051"/>
      <c r="D118" s="1051"/>
      <c r="E118" s="1051"/>
      <c r="F118" s="1051"/>
      <c r="G118" s="1051"/>
      <c r="H118" s="1051"/>
      <c r="I118" s="1051"/>
      <c r="J118" s="1052"/>
      <c r="K118" s="493" t="s">
        <v>915</v>
      </c>
      <c r="L118" s="493" t="s">
        <v>924</v>
      </c>
      <c r="M118" s="493" t="s">
        <v>925</v>
      </c>
      <c r="N118" s="493" t="s">
        <v>941</v>
      </c>
      <c r="O118" s="493" t="s">
        <v>942</v>
      </c>
      <c r="P118" s="493" t="s">
        <v>943</v>
      </c>
    </row>
    <row r="119" spans="2:17" ht="45" x14ac:dyDescent="0.25">
      <c r="B119" s="313"/>
      <c r="C119" s="1056" t="s">
        <v>293</v>
      </c>
      <c r="D119" s="1056"/>
      <c r="E119" s="1056"/>
      <c r="F119" s="1056"/>
      <c r="G119" s="1057"/>
      <c r="H119" s="121" t="s">
        <v>16</v>
      </c>
      <c r="I119" s="300" t="s">
        <v>294</v>
      </c>
      <c r="J119" s="300" t="s">
        <v>946</v>
      </c>
      <c r="K119" s="300" t="s">
        <v>947</v>
      </c>
      <c r="L119" s="300" t="s">
        <v>947</v>
      </c>
      <c r="M119" s="300" t="s">
        <v>947</v>
      </c>
      <c r="N119" s="300" t="s">
        <v>947</v>
      </c>
      <c r="O119" s="300" t="s">
        <v>947</v>
      </c>
      <c r="P119" s="300" t="s">
        <v>947</v>
      </c>
    </row>
    <row r="120" spans="2:17" ht="15" customHeight="1" x14ac:dyDescent="0.25">
      <c r="B120" s="165">
        <v>1</v>
      </c>
      <c r="C120" s="1060"/>
      <c r="D120" s="1060"/>
      <c r="E120" s="1060"/>
      <c r="F120" s="1060"/>
      <c r="G120" s="1053"/>
      <c r="H120" s="636"/>
      <c r="I120" s="316"/>
      <c r="J120" s="489">
        <f>IFERROR(SMALL(K120:P120,1),0)</f>
        <v>0</v>
      </c>
      <c r="K120" s="316"/>
      <c r="L120" s="316"/>
      <c r="M120" s="316"/>
      <c r="N120" s="322"/>
      <c r="O120" s="322"/>
      <c r="P120" s="322"/>
    </row>
    <row r="121" spans="2:17" ht="15" customHeight="1" x14ac:dyDescent="0.25">
      <c r="B121" s="167">
        <v>2</v>
      </c>
      <c r="C121" s="1060"/>
      <c r="D121" s="1060"/>
      <c r="E121" s="1060"/>
      <c r="F121" s="1060"/>
      <c r="G121" s="1053"/>
      <c r="H121" s="177"/>
      <c r="I121" s="317"/>
      <c r="J121" s="489">
        <f>IFERROR(SMALL(K121:P121,1),0)</f>
        <v>0</v>
      </c>
      <c r="K121" s="316"/>
      <c r="L121" s="316"/>
      <c r="M121" s="316"/>
      <c r="N121" s="322"/>
      <c r="O121" s="322"/>
      <c r="P121" s="322"/>
    </row>
    <row r="122" spans="2:17" ht="15" customHeight="1" x14ac:dyDescent="0.25">
      <c r="B122" s="165">
        <v>3</v>
      </c>
      <c r="C122" s="1060"/>
      <c r="D122" s="1060"/>
      <c r="E122" s="1060"/>
      <c r="F122" s="1060"/>
      <c r="G122" s="1053"/>
      <c r="H122" s="177"/>
      <c r="I122" s="317"/>
      <c r="J122" s="489">
        <f>IFERROR(SMALL(K122:P122,1),0)</f>
        <v>0</v>
      </c>
      <c r="K122" s="316"/>
      <c r="L122" s="316"/>
      <c r="M122" s="316"/>
      <c r="N122" s="322"/>
      <c r="O122" s="322"/>
      <c r="P122" s="322"/>
    </row>
    <row r="123" spans="2:17" ht="15" customHeight="1" x14ac:dyDescent="0.25">
      <c r="B123" s="167">
        <v>4</v>
      </c>
      <c r="C123" s="1060"/>
      <c r="D123" s="1060"/>
      <c r="E123" s="1060"/>
      <c r="F123" s="1060"/>
      <c r="G123" s="1053"/>
      <c r="H123" s="177"/>
      <c r="I123" s="317"/>
      <c r="J123" s="489">
        <f>IFERROR(SMALL(K123:P123,1),0)</f>
        <v>0</v>
      </c>
      <c r="K123" s="316"/>
      <c r="L123" s="316"/>
      <c r="M123" s="316"/>
      <c r="N123" s="322"/>
      <c r="O123" s="322"/>
      <c r="P123" s="322"/>
    </row>
    <row r="124" spans="2:17" ht="15" customHeight="1" x14ac:dyDescent="0.25">
      <c r="B124" s="165">
        <v>5</v>
      </c>
      <c r="C124" s="1060"/>
      <c r="D124" s="1060"/>
      <c r="E124" s="1060"/>
      <c r="F124" s="1060"/>
      <c r="G124" s="1053"/>
      <c r="H124" s="177"/>
      <c r="I124" s="317"/>
      <c r="J124" s="489">
        <f>IFERROR(SMALL(K124:P124,1),0)</f>
        <v>0</v>
      </c>
      <c r="K124" s="316"/>
      <c r="L124" s="316"/>
      <c r="M124" s="316"/>
      <c r="N124" s="322"/>
      <c r="O124" s="322"/>
      <c r="P124" s="322"/>
    </row>
    <row r="125" spans="2:17" s="453" customFormat="1" ht="15" customHeight="1" x14ac:dyDescent="0.2">
      <c r="B125" s="459"/>
      <c r="C125" s="917" t="s">
        <v>926</v>
      </c>
      <c r="D125" s="917"/>
      <c r="E125" s="917"/>
      <c r="F125" s="917"/>
      <c r="G125" s="917"/>
      <c r="H125" s="917"/>
      <c r="I125" s="917"/>
      <c r="J125" s="917"/>
      <c r="K125" s="464" t="s">
        <v>915</v>
      </c>
      <c r="L125" s="464" t="s">
        <v>924</v>
      </c>
      <c r="M125" s="464" t="s">
        <v>925</v>
      </c>
      <c r="N125" s="464" t="s">
        <v>941</v>
      </c>
      <c r="O125" s="464" t="s">
        <v>942</v>
      </c>
      <c r="P125" s="464" t="s">
        <v>943</v>
      </c>
    </row>
    <row r="126" spans="2:17" s="453" customFormat="1" ht="15" customHeight="1" x14ac:dyDescent="0.2">
      <c r="B126" s="918" t="s">
        <v>916</v>
      </c>
      <c r="C126" s="919"/>
      <c r="D126" s="919"/>
      <c r="E126" s="919"/>
      <c r="F126" s="919"/>
      <c r="G126" s="919"/>
      <c r="H126" s="919"/>
      <c r="I126" s="919"/>
      <c r="J126" s="920"/>
      <c r="K126" s="316"/>
      <c r="L126" s="316"/>
      <c r="M126" s="316"/>
      <c r="N126" s="478"/>
      <c r="O126" s="478"/>
      <c r="P126" s="478"/>
      <c r="Q126" s="649"/>
    </row>
    <row r="127" spans="2:17" s="453" customFormat="1" ht="15" customHeight="1" x14ac:dyDescent="0.2">
      <c r="B127" s="918" t="s">
        <v>917</v>
      </c>
      <c r="C127" s="919"/>
      <c r="D127" s="919"/>
      <c r="E127" s="919"/>
      <c r="F127" s="919"/>
      <c r="G127" s="919"/>
      <c r="H127" s="919"/>
      <c r="I127" s="919"/>
      <c r="J127" s="920"/>
      <c r="K127" s="316"/>
      <c r="L127" s="316"/>
      <c r="M127" s="316"/>
      <c r="N127" s="479"/>
      <c r="O127" s="479"/>
      <c r="P127" s="479"/>
      <c r="Q127" s="649"/>
    </row>
    <row r="128" spans="2:17" s="453" customFormat="1" ht="15" customHeight="1" x14ac:dyDescent="0.2">
      <c r="B128" s="918" t="s">
        <v>918</v>
      </c>
      <c r="C128" s="919"/>
      <c r="D128" s="919"/>
      <c r="E128" s="919"/>
      <c r="F128" s="919"/>
      <c r="G128" s="919"/>
      <c r="H128" s="919"/>
      <c r="I128" s="919"/>
      <c r="J128" s="920"/>
      <c r="K128" s="316"/>
      <c r="L128" s="316"/>
      <c r="M128" s="316"/>
      <c r="N128" s="480"/>
      <c r="O128" s="480"/>
      <c r="P128" s="480"/>
      <c r="Q128" s="649"/>
    </row>
    <row r="129" spans="2:17" s="453" customFormat="1" ht="15" customHeight="1" x14ac:dyDescent="0.2">
      <c r="B129" s="918" t="s">
        <v>919</v>
      </c>
      <c r="C129" s="919"/>
      <c r="D129" s="919"/>
      <c r="E129" s="919"/>
      <c r="F129" s="919"/>
      <c r="G129" s="919"/>
      <c r="H129" s="919"/>
      <c r="I129" s="919"/>
      <c r="J129" s="920"/>
      <c r="K129" s="316"/>
      <c r="L129" s="316"/>
      <c r="M129" s="316"/>
      <c r="N129" s="480"/>
      <c r="O129" s="480"/>
      <c r="P129" s="480"/>
      <c r="Q129" s="649"/>
    </row>
    <row r="130" spans="2:17" s="453" customFormat="1" ht="15" customHeight="1" x14ac:dyDescent="0.2">
      <c r="B130" s="918" t="s">
        <v>920</v>
      </c>
      <c r="C130" s="919"/>
      <c r="D130" s="919"/>
      <c r="E130" s="919"/>
      <c r="F130" s="919"/>
      <c r="G130" s="919"/>
      <c r="H130" s="919"/>
      <c r="I130" s="919"/>
      <c r="J130" s="920"/>
      <c r="K130" s="316"/>
      <c r="L130" s="316"/>
      <c r="M130" s="316"/>
      <c r="N130" s="478"/>
      <c r="O130" s="478"/>
      <c r="P130" s="478"/>
      <c r="Q130" s="649"/>
    </row>
    <row r="131" spans="2:17" s="453" customFormat="1" x14ac:dyDescent="0.2">
      <c r="B131" s="918" t="s">
        <v>921</v>
      </c>
      <c r="C131" s="919"/>
      <c r="D131" s="919"/>
      <c r="E131" s="919"/>
      <c r="F131" s="919"/>
      <c r="G131" s="919"/>
      <c r="H131" s="919"/>
      <c r="I131" s="919"/>
      <c r="J131" s="920"/>
      <c r="K131" s="316"/>
      <c r="L131" s="316"/>
      <c r="M131" s="316"/>
      <c r="N131" s="481"/>
      <c r="O131" s="481"/>
      <c r="P131" s="481"/>
      <c r="Q131" s="649"/>
    </row>
    <row r="132" spans="2:17" s="453" customFormat="1" x14ac:dyDescent="0.2">
      <c r="B132" s="918" t="s">
        <v>922</v>
      </c>
      <c r="C132" s="919"/>
      <c r="D132" s="919"/>
      <c r="E132" s="919"/>
      <c r="F132" s="919"/>
      <c r="G132" s="919"/>
      <c r="H132" s="919"/>
      <c r="I132" s="919"/>
      <c r="J132" s="920"/>
      <c r="K132" s="316"/>
      <c r="L132" s="316"/>
      <c r="M132" s="316"/>
      <c r="N132" s="482"/>
      <c r="O132" s="482"/>
      <c r="P132" s="482"/>
      <c r="Q132" s="649"/>
    </row>
    <row r="133" spans="2:17" s="499" customFormat="1" ht="15" customHeight="1" x14ac:dyDescent="0.2">
      <c r="B133" s="1040" t="s">
        <v>923</v>
      </c>
      <c r="C133" s="1041"/>
      <c r="D133" s="1041"/>
      <c r="E133" s="1041"/>
      <c r="F133" s="1041"/>
      <c r="G133" s="1041"/>
      <c r="H133" s="1041"/>
      <c r="I133" s="1041"/>
      <c r="J133" s="1042"/>
      <c r="K133" s="994" t="s">
        <v>913</v>
      </c>
      <c r="L133" s="994"/>
      <c r="M133" s="994"/>
      <c r="N133" s="994" t="s">
        <v>913</v>
      </c>
      <c r="O133" s="994"/>
      <c r="P133" s="994"/>
    </row>
    <row r="134" spans="2:17" ht="15" customHeight="1" x14ac:dyDescent="0.25">
      <c r="B134" s="1050" t="s">
        <v>299</v>
      </c>
      <c r="C134" s="1051"/>
      <c r="D134" s="1051"/>
      <c r="E134" s="1051"/>
      <c r="F134" s="1051"/>
      <c r="G134" s="1051"/>
      <c r="H134" s="1051"/>
      <c r="I134" s="1051"/>
      <c r="J134" s="1052"/>
      <c r="K134" s="493" t="s">
        <v>915</v>
      </c>
      <c r="L134" s="493" t="s">
        <v>924</v>
      </c>
      <c r="M134" s="493" t="s">
        <v>925</v>
      </c>
      <c r="N134" s="493" t="s">
        <v>941</v>
      </c>
      <c r="O134" s="493" t="s">
        <v>942</v>
      </c>
      <c r="P134" s="493" t="s">
        <v>943</v>
      </c>
    </row>
    <row r="135" spans="2:17" ht="15" customHeight="1" x14ac:dyDescent="0.25">
      <c r="B135" s="313"/>
      <c r="C135" s="1044" t="s">
        <v>178</v>
      </c>
      <c r="D135" s="1044"/>
      <c r="E135" s="1044"/>
      <c r="F135" s="1044"/>
      <c r="G135" s="1044"/>
      <c r="H135" s="1045"/>
      <c r="I135" s="300" t="s">
        <v>16</v>
      </c>
      <c r="J135" s="300" t="s">
        <v>945</v>
      </c>
      <c r="K135" s="300" t="s">
        <v>927</v>
      </c>
      <c r="L135" s="300" t="s">
        <v>927</v>
      </c>
      <c r="M135" s="300" t="s">
        <v>927</v>
      </c>
      <c r="N135" s="300" t="s">
        <v>927</v>
      </c>
      <c r="O135" s="300" t="s">
        <v>927</v>
      </c>
      <c r="P135" s="300" t="s">
        <v>927</v>
      </c>
    </row>
    <row r="136" spans="2:17" ht="15" customHeight="1" x14ac:dyDescent="0.25">
      <c r="B136" s="178">
        <v>1</v>
      </c>
      <c r="C136" s="1046"/>
      <c r="D136" s="1046"/>
      <c r="E136" s="1046"/>
      <c r="F136" s="1046"/>
      <c r="G136" s="1046"/>
      <c r="H136" s="1047"/>
      <c r="I136" s="316"/>
      <c r="J136" s="489">
        <f>IFERROR(SMALL(K136:P136,1),0)</f>
        <v>0</v>
      </c>
      <c r="K136" s="316"/>
      <c r="L136" s="316"/>
      <c r="M136" s="316"/>
      <c r="N136" s="322"/>
      <c r="O136" s="322"/>
      <c r="P136" s="322"/>
    </row>
    <row r="137" spans="2:17" ht="15" customHeight="1" x14ac:dyDescent="0.25">
      <c r="B137" s="178">
        <v>2</v>
      </c>
      <c r="C137" s="1046"/>
      <c r="D137" s="1046"/>
      <c r="E137" s="1046"/>
      <c r="F137" s="1046"/>
      <c r="G137" s="1046"/>
      <c r="H137" s="1047"/>
      <c r="I137" s="316"/>
      <c r="J137" s="489">
        <f>IFERROR(SMALL(K137:P137,1),0)</f>
        <v>0</v>
      </c>
      <c r="K137" s="316"/>
      <c r="L137" s="316"/>
      <c r="M137" s="316"/>
      <c r="N137" s="322"/>
      <c r="O137" s="322"/>
      <c r="P137" s="322"/>
    </row>
    <row r="138" spans="2:17" ht="15" customHeight="1" x14ac:dyDescent="0.25">
      <c r="B138" s="178">
        <v>3</v>
      </c>
      <c r="C138" s="1046"/>
      <c r="D138" s="1046"/>
      <c r="E138" s="1046"/>
      <c r="F138" s="1046"/>
      <c r="G138" s="1046"/>
      <c r="H138" s="1047"/>
      <c r="I138" s="316"/>
      <c r="J138" s="489">
        <f>IFERROR(SMALL(K138:P138,1),0)</f>
        <v>0</v>
      </c>
      <c r="K138" s="316"/>
      <c r="L138" s="316"/>
      <c r="M138" s="316"/>
      <c r="N138" s="322"/>
      <c r="O138" s="322"/>
      <c r="P138" s="322"/>
    </row>
    <row r="139" spans="2:17" s="453" customFormat="1" ht="15" customHeight="1" x14ac:dyDescent="0.2">
      <c r="B139" s="459"/>
      <c r="C139" s="917" t="s">
        <v>926</v>
      </c>
      <c r="D139" s="917"/>
      <c r="E139" s="917"/>
      <c r="F139" s="917"/>
      <c r="G139" s="917"/>
      <c r="H139" s="917"/>
      <c r="I139" s="917"/>
      <c r="J139" s="917"/>
      <c r="K139" s="464" t="s">
        <v>915</v>
      </c>
      <c r="L139" s="464" t="s">
        <v>924</v>
      </c>
      <c r="M139" s="464" t="s">
        <v>925</v>
      </c>
      <c r="N139" s="464" t="s">
        <v>941</v>
      </c>
      <c r="O139" s="464" t="s">
        <v>942</v>
      </c>
      <c r="P139" s="464" t="s">
        <v>943</v>
      </c>
    </row>
    <row r="140" spans="2:17" s="453" customFormat="1" ht="15" customHeight="1" x14ac:dyDescent="0.2">
      <c r="B140" s="918" t="s">
        <v>916</v>
      </c>
      <c r="C140" s="919"/>
      <c r="D140" s="919"/>
      <c r="E140" s="919"/>
      <c r="F140" s="919"/>
      <c r="G140" s="919"/>
      <c r="H140" s="919"/>
      <c r="I140" s="919"/>
      <c r="J140" s="920"/>
      <c r="K140" s="316"/>
      <c r="L140" s="316"/>
      <c r="M140" s="316"/>
      <c r="N140" s="478"/>
      <c r="O140" s="478"/>
      <c r="P140" s="478"/>
      <c r="Q140" s="649"/>
    </row>
    <row r="141" spans="2:17" s="453" customFormat="1" ht="15" customHeight="1" x14ac:dyDescent="0.2">
      <c r="B141" s="918" t="s">
        <v>917</v>
      </c>
      <c r="C141" s="919"/>
      <c r="D141" s="919"/>
      <c r="E141" s="919"/>
      <c r="F141" s="919"/>
      <c r="G141" s="919"/>
      <c r="H141" s="919"/>
      <c r="I141" s="919"/>
      <c r="J141" s="920"/>
      <c r="K141" s="316"/>
      <c r="L141" s="316"/>
      <c r="M141" s="316"/>
      <c r="N141" s="479"/>
      <c r="O141" s="479"/>
      <c r="P141" s="479"/>
      <c r="Q141" s="649"/>
    </row>
    <row r="142" spans="2:17" s="453" customFormat="1" ht="15" customHeight="1" x14ac:dyDescent="0.2">
      <c r="B142" s="918" t="s">
        <v>918</v>
      </c>
      <c r="C142" s="919"/>
      <c r="D142" s="919"/>
      <c r="E142" s="919"/>
      <c r="F142" s="919"/>
      <c r="G142" s="919"/>
      <c r="H142" s="919"/>
      <c r="I142" s="919"/>
      <c r="J142" s="920"/>
      <c r="K142" s="316"/>
      <c r="L142" s="316"/>
      <c r="M142" s="316"/>
      <c r="N142" s="480"/>
      <c r="O142" s="480"/>
      <c r="P142" s="480"/>
      <c r="Q142" s="649"/>
    </row>
    <row r="143" spans="2:17" s="453" customFormat="1" ht="15" customHeight="1" x14ac:dyDescent="0.2">
      <c r="B143" s="918" t="s">
        <v>919</v>
      </c>
      <c r="C143" s="919"/>
      <c r="D143" s="919"/>
      <c r="E143" s="919"/>
      <c r="F143" s="919"/>
      <c r="G143" s="919"/>
      <c r="H143" s="919"/>
      <c r="I143" s="919"/>
      <c r="J143" s="920"/>
      <c r="K143" s="316"/>
      <c r="L143" s="316"/>
      <c r="M143" s="316"/>
      <c r="N143" s="480"/>
      <c r="O143" s="480"/>
      <c r="P143" s="480"/>
      <c r="Q143" s="649"/>
    </row>
    <row r="144" spans="2:17" s="453" customFormat="1" ht="15" customHeight="1" x14ac:dyDescent="0.2">
      <c r="B144" s="918" t="s">
        <v>920</v>
      </c>
      <c r="C144" s="919"/>
      <c r="D144" s="919"/>
      <c r="E144" s="919"/>
      <c r="F144" s="919"/>
      <c r="G144" s="919"/>
      <c r="H144" s="919"/>
      <c r="I144" s="919"/>
      <c r="J144" s="920"/>
      <c r="K144" s="316"/>
      <c r="L144" s="316"/>
      <c r="M144" s="316"/>
      <c r="N144" s="478"/>
      <c r="O144" s="478"/>
      <c r="P144" s="478"/>
      <c r="Q144" s="649"/>
    </row>
    <row r="145" spans="2:17" s="453" customFormat="1" x14ac:dyDescent="0.2">
      <c r="B145" s="918" t="s">
        <v>921</v>
      </c>
      <c r="C145" s="919"/>
      <c r="D145" s="919"/>
      <c r="E145" s="919"/>
      <c r="F145" s="919"/>
      <c r="G145" s="919"/>
      <c r="H145" s="919"/>
      <c r="I145" s="919"/>
      <c r="J145" s="920"/>
      <c r="K145" s="316"/>
      <c r="L145" s="316"/>
      <c r="M145" s="316"/>
      <c r="N145" s="481"/>
      <c r="O145" s="481"/>
      <c r="P145" s="481"/>
      <c r="Q145" s="649"/>
    </row>
    <row r="146" spans="2:17" s="453" customFormat="1" x14ac:dyDescent="0.2">
      <c r="B146" s="918" t="s">
        <v>922</v>
      </c>
      <c r="C146" s="919"/>
      <c r="D146" s="919"/>
      <c r="E146" s="919"/>
      <c r="F146" s="919"/>
      <c r="G146" s="919"/>
      <c r="H146" s="919"/>
      <c r="I146" s="919"/>
      <c r="J146" s="920"/>
      <c r="K146" s="316"/>
      <c r="L146" s="316"/>
      <c r="M146" s="316"/>
      <c r="N146" s="482"/>
      <c r="O146" s="482"/>
      <c r="P146" s="482"/>
      <c r="Q146" s="649"/>
    </row>
    <row r="147" spans="2:17" s="499" customFormat="1" ht="15" customHeight="1" x14ac:dyDescent="0.2">
      <c r="B147" s="1040" t="s">
        <v>923</v>
      </c>
      <c r="C147" s="1041"/>
      <c r="D147" s="1041"/>
      <c r="E147" s="1041"/>
      <c r="F147" s="1041"/>
      <c r="G147" s="1041"/>
      <c r="H147" s="1041"/>
      <c r="I147" s="1041"/>
      <c r="J147" s="1042"/>
      <c r="K147" s="994" t="s">
        <v>913</v>
      </c>
      <c r="L147" s="994"/>
      <c r="M147" s="994"/>
      <c r="N147" s="994" t="s">
        <v>913</v>
      </c>
      <c r="O147" s="994"/>
      <c r="P147" s="994"/>
    </row>
    <row r="148" spans="2:17" ht="15" customHeight="1" x14ac:dyDescent="0.25">
      <c r="B148" s="1048" t="s">
        <v>706</v>
      </c>
      <c r="C148" s="1049"/>
      <c r="D148" s="1049"/>
      <c r="E148" s="1049"/>
      <c r="F148" s="1049"/>
      <c r="G148" s="1049"/>
      <c r="H148" s="1049"/>
      <c r="I148" s="1049"/>
      <c r="J148" s="1055"/>
      <c r="K148" s="328" t="s">
        <v>915</v>
      </c>
      <c r="L148" s="328" t="s">
        <v>924</v>
      </c>
      <c r="M148" s="328" t="s">
        <v>925</v>
      </c>
      <c r="N148" s="328" t="s">
        <v>941</v>
      </c>
      <c r="O148" s="328" t="s">
        <v>942</v>
      </c>
      <c r="P148" s="328" t="s">
        <v>943</v>
      </c>
    </row>
    <row r="149" spans="2:17" ht="15" customHeight="1" x14ac:dyDescent="0.25">
      <c r="B149" s="1043" t="s">
        <v>15</v>
      </c>
      <c r="C149" s="1044"/>
      <c r="D149" s="1044"/>
      <c r="E149" s="1044"/>
      <c r="F149" s="1044"/>
      <c r="G149" s="1044"/>
      <c r="H149" s="1045"/>
      <c r="I149" s="300" t="s">
        <v>16</v>
      </c>
      <c r="J149" s="300" t="s">
        <v>945</v>
      </c>
      <c r="K149" s="300" t="s">
        <v>927</v>
      </c>
      <c r="L149" s="300" t="s">
        <v>927</v>
      </c>
      <c r="M149" s="300" t="s">
        <v>927</v>
      </c>
      <c r="N149" s="300" t="s">
        <v>927</v>
      </c>
      <c r="O149" s="300" t="s">
        <v>927</v>
      </c>
      <c r="P149" s="300" t="s">
        <v>927</v>
      </c>
    </row>
    <row r="150" spans="2:17" ht="15" customHeight="1" x14ac:dyDescent="0.25">
      <c r="B150" s="178">
        <v>1</v>
      </c>
      <c r="C150" s="1046"/>
      <c r="D150" s="1046"/>
      <c r="E150" s="1046"/>
      <c r="F150" s="1046"/>
      <c r="G150" s="1046"/>
      <c r="H150" s="1047"/>
      <c r="I150" s="317"/>
      <c r="J150" s="489">
        <f>IFERROR(SMALL(K150:P150,1),0)</f>
        <v>0</v>
      </c>
      <c r="K150" s="322"/>
      <c r="L150" s="322"/>
      <c r="M150" s="322"/>
      <c r="N150" s="322"/>
      <c r="O150" s="322"/>
      <c r="P150" s="322"/>
    </row>
    <row r="151" spans="2:17" ht="15" customHeight="1" x14ac:dyDescent="0.25">
      <c r="B151" s="178">
        <v>2</v>
      </c>
      <c r="C151" s="1046"/>
      <c r="D151" s="1046"/>
      <c r="E151" s="1046"/>
      <c r="F151" s="1046"/>
      <c r="G151" s="1046"/>
      <c r="H151" s="1047"/>
      <c r="I151" s="317"/>
      <c r="J151" s="489">
        <f>IFERROR(SMALL(K151:P151,1),0)</f>
        <v>0</v>
      </c>
      <c r="K151" s="322"/>
      <c r="L151" s="322"/>
      <c r="M151" s="322"/>
      <c r="N151" s="322"/>
      <c r="O151" s="322"/>
      <c r="P151" s="322"/>
    </row>
    <row r="152" spans="2:17" ht="15" customHeight="1" x14ac:dyDescent="0.25">
      <c r="B152" s="178">
        <v>3</v>
      </c>
      <c r="C152" s="1046"/>
      <c r="D152" s="1046"/>
      <c r="E152" s="1046"/>
      <c r="F152" s="1046"/>
      <c r="G152" s="1046"/>
      <c r="H152" s="1047"/>
      <c r="I152" s="317"/>
      <c r="J152" s="489">
        <f>IFERROR(SMALL(K152:P152,1),0)</f>
        <v>0</v>
      </c>
      <c r="K152" s="322"/>
      <c r="L152" s="322"/>
      <c r="M152" s="322"/>
      <c r="N152" s="322"/>
      <c r="O152" s="322"/>
      <c r="P152" s="322"/>
    </row>
    <row r="153" spans="2:17" s="453" customFormat="1" ht="15" customHeight="1" x14ac:dyDescent="0.2">
      <c r="B153" s="459"/>
      <c r="C153" s="917" t="s">
        <v>926</v>
      </c>
      <c r="D153" s="917"/>
      <c r="E153" s="917"/>
      <c r="F153" s="917"/>
      <c r="G153" s="917"/>
      <c r="H153" s="917"/>
      <c r="I153" s="917"/>
      <c r="J153" s="917"/>
      <c r="K153" s="464" t="s">
        <v>915</v>
      </c>
      <c r="L153" s="464" t="s">
        <v>924</v>
      </c>
      <c r="M153" s="464" t="s">
        <v>925</v>
      </c>
      <c r="N153" s="464" t="s">
        <v>941</v>
      </c>
      <c r="O153" s="464" t="s">
        <v>942</v>
      </c>
      <c r="P153" s="464" t="s">
        <v>943</v>
      </c>
    </row>
    <row r="154" spans="2:17" s="453" customFormat="1" ht="15" customHeight="1" x14ac:dyDescent="0.2">
      <c r="B154" s="918" t="s">
        <v>916</v>
      </c>
      <c r="C154" s="919"/>
      <c r="D154" s="919"/>
      <c r="E154" s="919"/>
      <c r="F154" s="919"/>
      <c r="G154" s="919"/>
      <c r="H154" s="919"/>
      <c r="I154" s="919"/>
      <c r="J154" s="920"/>
      <c r="K154" s="478"/>
      <c r="L154" s="478"/>
      <c r="M154" s="478"/>
      <c r="N154" s="478"/>
      <c r="O154" s="478"/>
      <c r="P154" s="478"/>
      <c r="Q154" s="649"/>
    </row>
    <row r="155" spans="2:17" s="453" customFormat="1" ht="15" customHeight="1" x14ac:dyDescent="0.2">
      <c r="B155" s="918" t="s">
        <v>917</v>
      </c>
      <c r="C155" s="919"/>
      <c r="D155" s="919"/>
      <c r="E155" s="919"/>
      <c r="F155" s="919"/>
      <c r="G155" s="919"/>
      <c r="H155" s="919"/>
      <c r="I155" s="919"/>
      <c r="J155" s="920"/>
      <c r="K155" s="479"/>
      <c r="L155" s="479"/>
      <c r="M155" s="479"/>
      <c r="N155" s="479"/>
      <c r="O155" s="479"/>
      <c r="P155" s="479"/>
      <c r="Q155" s="649"/>
    </row>
    <row r="156" spans="2:17" s="453" customFormat="1" ht="15" customHeight="1" x14ac:dyDescent="0.2">
      <c r="B156" s="918" t="s">
        <v>918</v>
      </c>
      <c r="C156" s="919"/>
      <c r="D156" s="919"/>
      <c r="E156" s="919"/>
      <c r="F156" s="919"/>
      <c r="G156" s="919"/>
      <c r="H156" s="919"/>
      <c r="I156" s="919"/>
      <c r="J156" s="920"/>
      <c r="K156" s="480"/>
      <c r="L156" s="480"/>
      <c r="M156" s="480"/>
      <c r="N156" s="480"/>
      <c r="O156" s="480"/>
      <c r="P156" s="480"/>
      <c r="Q156" s="649"/>
    </row>
    <row r="157" spans="2:17" s="453" customFormat="1" ht="15" customHeight="1" x14ac:dyDescent="0.2">
      <c r="B157" s="918" t="s">
        <v>919</v>
      </c>
      <c r="C157" s="919"/>
      <c r="D157" s="919"/>
      <c r="E157" s="919"/>
      <c r="F157" s="919"/>
      <c r="G157" s="919"/>
      <c r="H157" s="919"/>
      <c r="I157" s="919"/>
      <c r="J157" s="920"/>
      <c r="K157" s="480"/>
      <c r="L157" s="480"/>
      <c r="M157" s="480"/>
      <c r="N157" s="480"/>
      <c r="O157" s="480"/>
      <c r="P157" s="480"/>
      <c r="Q157" s="649"/>
    </row>
    <row r="158" spans="2:17" s="453" customFormat="1" ht="15" customHeight="1" x14ac:dyDescent="0.2">
      <c r="B158" s="918" t="s">
        <v>920</v>
      </c>
      <c r="C158" s="919"/>
      <c r="D158" s="919"/>
      <c r="E158" s="919"/>
      <c r="F158" s="919"/>
      <c r="G158" s="919"/>
      <c r="H158" s="919"/>
      <c r="I158" s="919"/>
      <c r="J158" s="920"/>
      <c r="K158" s="478"/>
      <c r="L158" s="478"/>
      <c r="M158" s="478"/>
      <c r="N158" s="478"/>
      <c r="O158" s="478"/>
      <c r="P158" s="478"/>
      <c r="Q158" s="649"/>
    </row>
    <row r="159" spans="2:17" s="453" customFormat="1" x14ac:dyDescent="0.2">
      <c r="B159" s="918" t="s">
        <v>921</v>
      </c>
      <c r="C159" s="919"/>
      <c r="D159" s="919"/>
      <c r="E159" s="919"/>
      <c r="F159" s="919"/>
      <c r="G159" s="919"/>
      <c r="H159" s="919"/>
      <c r="I159" s="919"/>
      <c r="J159" s="920"/>
      <c r="K159" s="481"/>
      <c r="L159" s="481"/>
      <c r="M159" s="481"/>
      <c r="N159" s="481"/>
      <c r="O159" s="481"/>
      <c r="P159" s="481"/>
      <c r="Q159" s="649"/>
    </row>
    <row r="160" spans="2:17" s="453" customFormat="1" x14ac:dyDescent="0.2">
      <c r="B160" s="918" t="s">
        <v>922</v>
      </c>
      <c r="C160" s="919"/>
      <c r="D160" s="919"/>
      <c r="E160" s="919"/>
      <c r="F160" s="919"/>
      <c r="G160" s="919"/>
      <c r="H160" s="919"/>
      <c r="I160" s="919"/>
      <c r="J160" s="920"/>
      <c r="K160" s="482"/>
      <c r="L160" s="482"/>
      <c r="M160" s="482"/>
      <c r="N160" s="482"/>
      <c r="O160" s="482"/>
      <c r="P160" s="482"/>
      <c r="Q160" s="649"/>
    </row>
    <row r="161" spans="2:16" s="499" customFormat="1" ht="15" customHeight="1" x14ac:dyDescent="0.2">
      <c r="B161" s="1040" t="s">
        <v>923</v>
      </c>
      <c r="C161" s="1041"/>
      <c r="D161" s="1041"/>
      <c r="E161" s="1041"/>
      <c r="F161" s="1041"/>
      <c r="G161" s="1041"/>
      <c r="H161" s="1041"/>
      <c r="I161" s="1041"/>
      <c r="J161" s="1042"/>
      <c r="K161" s="994" t="s">
        <v>913</v>
      </c>
      <c r="L161" s="994"/>
      <c r="M161" s="994"/>
      <c r="N161" s="994" t="s">
        <v>913</v>
      </c>
      <c r="O161" s="994"/>
      <c r="P161" s="994"/>
    </row>
  </sheetData>
  <sheetProtection sheet="1" objects="1" scenarios="1"/>
  <mergeCells count="168">
    <mergeCell ref="C8:G8"/>
    <mergeCell ref="C9:G9"/>
    <mergeCell ref="C10:G10"/>
    <mergeCell ref="B2:J2"/>
    <mergeCell ref="B3:J4"/>
    <mergeCell ref="K3:P3"/>
    <mergeCell ref="B5:J5"/>
    <mergeCell ref="B6:J6"/>
    <mergeCell ref="B7:G7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8:G38"/>
    <mergeCell ref="C39:G39"/>
    <mergeCell ref="C40:G40"/>
    <mergeCell ref="C41:G41"/>
    <mergeCell ref="C42:G42"/>
    <mergeCell ref="C43:G43"/>
    <mergeCell ref="C36:G36"/>
    <mergeCell ref="C37:G37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80:G80"/>
    <mergeCell ref="C81:G81"/>
    <mergeCell ref="C82:G82"/>
    <mergeCell ref="C65:G65"/>
    <mergeCell ref="C66:G66"/>
    <mergeCell ref="C67:G67"/>
    <mergeCell ref="C68:G68"/>
    <mergeCell ref="C69:G69"/>
    <mergeCell ref="C70:G70"/>
    <mergeCell ref="C71:G71"/>
    <mergeCell ref="C74:G74"/>
    <mergeCell ref="C75:G75"/>
    <mergeCell ref="C76:G76"/>
    <mergeCell ref="C77:G77"/>
    <mergeCell ref="C78:G78"/>
    <mergeCell ref="C79:G79"/>
    <mergeCell ref="C72:G72"/>
    <mergeCell ref="C73:G73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B116:J116"/>
    <mergeCell ref="B117:J117"/>
    <mergeCell ref="K117:M117"/>
    <mergeCell ref="C101:G101"/>
    <mergeCell ref="C102:G102"/>
    <mergeCell ref="C103:G103"/>
    <mergeCell ref="C104:G104"/>
    <mergeCell ref="C105:G105"/>
    <mergeCell ref="C106:G106"/>
    <mergeCell ref="C107:G107"/>
    <mergeCell ref="B110:J110"/>
    <mergeCell ref="B111:J111"/>
    <mergeCell ref="B112:J112"/>
    <mergeCell ref="B113:J113"/>
    <mergeCell ref="B114:J114"/>
    <mergeCell ref="B115:J115"/>
    <mergeCell ref="C108:G108"/>
    <mergeCell ref="C109:J109"/>
    <mergeCell ref="N117:P117"/>
    <mergeCell ref="B118:J118"/>
    <mergeCell ref="C119:G119"/>
    <mergeCell ref="C120:G120"/>
    <mergeCell ref="C121:G121"/>
    <mergeCell ref="C122:G122"/>
    <mergeCell ref="C123:G123"/>
    <mergeCell ref="C124:G124"/>
    <mergeCell ref="C125:J125"/>
    <mergeCell ref="B126:J126"/>
    <mergeCell ref="B127:J127"/>
    <mergeCell ref="B128:J128"/>
    <mergeCell ref="B129:J129"/>
    <mergeCell ref="B130:J130"/>
    <mergeCell ref="B131:J131"/>
    <mergeCell ref="B132:J132"/>
    <mergeCell ref="B133:J133"/>
    <mergeCell ref="K133:M133"/>
    <mergeCell ref="C152:H152"/>
    <mergeCell ref="C153:J153"/>
    <mergeCell ref="B154:J154"/>
    <mergeCell ref="K147:M147"/>
    <mergeCell ref="N147:P147"/>
    <mergeCell ref="B148:J148"/>
    <mergeCell ref="N133:P133"/>
    <mergeCell ref="B134:J134"/>
    <mergeCell ref="C135:H135"/>
    <mergeCell ref="C136:H136"/>
    <mergeCell ref="C137:H137"/>
    <mergeCell ref="C138:H138"/>
    <mergeCell ref="C139:J139"/>
    <mergeCell ref="B140:J140"/>
    <mergeCell ref="B141:J141"/>
    <mergeCell ref="B142:J142"/>
    <mergeCell ref="B143:J143"/>
    <mergeCell ref="B144:J144"/>
    <mergeCell ref="B145:J145"/>
    <mergeCell ref="B146:J146"/>
    <mergeCell ref="B147:J147"/>
    <mergeCell ref="B149:H149"/>
    <mergeCell ref="C150:H150"/>
    <mergeCell ref="C151:H151"/>
    <mergeCell ref="B158:J158"/>
    <mergeCell ref="B159:J159"/>
    <mergeCell ref="B160:J160"/>
    <mergeCell ref="B161:J161"/>
    <mergeCell ref="K161:M161"/>
    <mergeCell ref="N161:P161"/>
    <mergeCell ref="B155:J155"/>
    <mergeCell ref="B156:J156"/>
    <mergeCell ref="B157:J157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ABD12-F87C-46EC-BBAB-12E2EF22AF72}">
  <sheetPr codeName="Plan10">
    <tabColor theme="7"/>
  </sheetPr>
  <dimension ref="B2:Z147"/>
  <sheetViews>
    <sheetView showGridLines="0" zoomScale="80" zoomScaleNormal="80" workbookViewId="0">
      <pane ySplit="5" topLeftCell="A65" activePane="bottomLeft" state="frozen"/>
      <selection activeCell="H20" sqref="H20"/>
      <selection pane="bottomLeft" activeCell="K82" sqref="K82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4" width="14.5703125" style="369" customWidth="1"/>
    <col min="15" max="16" width="3.5703125" style="369" customWidth="1"/>
    <col min="17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5.85546875" style="369" bestFit="1" customWidth="1"/>
    <col min="26" max="16384" width="9.140625" style="369"/>
  </cols>
  <sheetData>
    <row r="2" spans="2:26" ht="22.5" customHeight="1" x14ac:dyDescent="0.25">
      <c r="B2" s="974" t="s">
        <v>959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7"/>
      <c r="P2" s="974" t="str">
        <f>B2</f>
        <v>CUSTOS - MOTOR (ORIGEM DOS RECURSOS)</v>
      </c>
      <c r="Q2" s="975"/>
      <c r="R2" s="975"/>
      <c r="S2" s="975"/>
      <c r="T2" s="975"/>
      <c r="U2" s="975"/>
      <c r="V2" s="975"/>
      <c r="W2" s="975"/>
      <c r="X2" s="987"/>
      <c r="Y2" s="376"/>
      <c r="Z2" s="376"/>
    </row>
    <row r="3" spans="2:26" ht="15" customHeight="1" x14ac:dyDescent="0.25">
      <c r="B3" s="988" t="s">
        <v>798</v>
      </c>
      <c r="C3" s="989"/>
      <c r="D3" s="989"/>
      <c r="E3" s="989"/>
      <c r="F3" s="989"/>
      <c r="G3" s="989"/>
      <c r="H3" s="989"/>
      <c r="I3" s="989"/>
      <c r="J3" s="989"/>
      <c r="K3" s="990"/>
      <c r="L3" s="988" t="s">
        <v>213</v>
      </c>
      <c r="M3" s="989"/>
      <c r="N3" s="990"/>
      <c r="P3" s="988" t="s">
        <v>695</v>
      </c>
      <c r="Q3" s="989"/>
      <c r="R3" s="989"/>
      <c r="S3" s="989"/>
      <c r="T3" s="989"/>
      <c r="U3" s="989"/>
      <c r="V3" s="989"/>
      <c r="W3" s="989"/>
      <c r="X3" s="990"/>
    </row>
    <row r="4" spans="2:26" ht="15" customHeight="1" x14ac:dyDescent="0.25">
      <c r="B4" s="991"/>
      <c r="C4" s="992"/>
      <c r="D4" s="992"/>
      <c r="E4" s="992"/>
      <c r="F4" s="992"/>
      <c r="G4" s="992"/>
      <c r="H4" s="992"/>
      <c r="I4" s="992"/>
      <c r="J4" s="992"/>
      <c r="K4" s="993"/>
      <c r="L4" s="309" t="s">
        <v>795</v>
      </c>
      <c r="M4" s="309" t="s">
        <v>239</v>
      </c>
      <c r="N4" s="310" t="s">
        <v>240</v>
      </c>
      <c r="P4" s="991"/>
      <c r="Q4" s="992"/>
      <c r="R4" s="992"/>
      <c r="S4" s="992"/>
      <c r="T4" s="992"/>
      <c r="U4" s="992"/>
      <c r="V4" s="992"/>
      <c r="W4" s="992"/>
      <c r="X4" s="993"/>
    </row>
    <row r="5" spans="2:26" ht="15" customHeight="1" x14ac:dyDescent="0.25">
      <c r="B5" s="1048" t="s">
        <v>692</v>
      </c>
      <c r="C5" s="1049"/>
      <c r="D5" s="1049"/>
      <c r="E5" s="1049"/>
      <c r="F5" s="1049"/>
      <c r="G5" s="1049"/>
      <c r="H5" s="1049"/>
      <c r="I5" s="1049"/>
      <c r="J5" s="1049"/>
      <c r="K5" s="1049"/>
      <c r="L5" s="1049"/>
      <c r="M5" s="1049"/>
      <c r="N5" s="1055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50" t="s">
        <v>282</v>
      </c>
      <c r="C6" s="1051"/>
      <c r="D6" s="1051"/>
      <c r="E6" s="1051"/>
      <c r="F6" s="1051"/>
      <c r="G6" s="1051"/>
      <c r="H6" s="1051"/>
      <c r="I6" s="1051"/>
      <c r="J6" s="1051"/>
      <c r="K6" s="1051"/>
      <c r="L6" s="1051"/>
      <c r="M6" s="1051"/>
      <c r="N6" s="1052"/>
      <c r="P6" s="1050" t="s">
        <v>282</v>
      </c>
      <c r="Q6" s="1051"/>
      <c r="R6" s="1051"/>
      <c r="S6" s="1051"/>
      <c r="T6" s="1051"/>
      <c r="U6" s="1051"/>
      <c r="V6" s="1051"/>
      <c r="W6" s="1051"/>
      <c r="X6" s="1052"/>
    </row>
    <row r="7" spans="2:26" x14ac:dyDescent="0.25">
      <c r="B7" s="1061" t="s">
        <v>283</v>
      </c>
      <c r="C7" s="1061"/>
      <c r="D7" s="1061"/>
      <c r="E7" s="1062"/>
      <c r="F7" s="1062"/>
      <c r="G7" s="1062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61" t="str">
        <f>B7</f>
        <v>Materiais e equipamentos</v>
      </c>
      <c r="Q7" s="1061"/>
      <c r="R7" s="1061"/>
      <c r="S7" s="1062"/>
      <c r="T7" s="1062"/>
      <c r="U7" s="1062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65" t="str">
        <f>IF(ISBLANK('MotorCusto (ORÇ)'!C8)," ",'MotorCusto (ORÇ)'!C8)</f>
        <v xml:space="preserve"> </v>
      </c>
      <c r="D8" s="1066"/>
      <c r="E8" s="1066"/>
      <c r="F8" s="1066"/>
      <c r="G8" s="1066"/>
      <c r="H8" s="505">
        <f>'MotorCusto (ORÇ)'!H8</f>
        <v>0</v>
      </c>
      <c r="I8" s="506">
        <f>'MotorCusto (ORÇ)'!I8</f>
        <v>0</v>
      </c>
      <c r="J8" s="498">
        <f>'MotorCusto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3" t="str">
        <f>IF(OR(C8=0,C8=""),"",C8)</f>
        <v xml:space="preserve"> </v>
      </c>
      <c r="R8" s="1063"/>
      <c r="S8" s="1063"/>
      <c r="T8" s="1063"/>
      <c r="U8" s="1064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77">
        <f>V8*X8</f>
        <v>0</v>
      </c>
    </row>
    <row r="9" spans="2:26" ht="15" customHeight="1" outlineLevel="1" x14ac:dyDescent="0.25">
      <c r="B9" s="167">
        <v>2</v>
      </c>
      <c r="C9" s="1065" t="str">
        <f>IF(ISBLANK('MotorCusto (ORÇ)'!C9)," ",'MotorCusto (ORÇ)'!C9)</f>
        <v xml:space="preserve"> </v>
      </c>
      <c r="D9" s="1066"/>
      <c r="E9" s="1066"/>
      <c r="F9" s="1066"/>
      <c r="G9" s="1066"/>
      <c r="H9" s="505">
        <f>'MotorCusto (ORÇ)'!H9</f>
        <v>0</v>
      </c>
      <c r="I9" s="506">
        <f>'MotorCusto (ORÇ)'!I9</f>
        <v>0</v>
      </c>
      <c r="J9" s="498">
        <f>'MotorCusto (ORÇ)'!J9</f>
        <v>0</v>
      </c>
      <c r="K9" s="323">
        <f t="shared" ref="K9:K72" si="0">I9*J9</f>
        <v>0</v>
      </c>
      <c r="L9" s="323">
        <f t="shared" ref="L9:L72" si="1">K9-M9-N9</f>
        <v>0</v>
      </c>
      <c r="M9" s="322"/>
      <c r="N9" s="322"/>
      <c r="P9" s="165">
        <f t="shared" ref="P9:P106" si="2">B9</f>
        <v>2</v>
      </c>
      <c r="Q9" s="1063" t="str">
        <f t="shared" ref="Q9:Q72" si="3">IF(OR(C9=0,C9=""),"",C9)</f>
        <v xml:space="preserve"> </v>
      </c>
      <c r="R9" s="1063"/>
      <c r="S9" s="1063"/>
      <c r="T9" s="1063"/>
      <c r="U9" s="1064"/>
      <c r="V9" s="166">
        <f t="shared" ref="V9:V72" si="4">IF(H9="",0,H9)</f>
        <v>0</v>
      </c>
      <c r="W9" s="324">
        <f t="shared" ref="W9:W72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77">
        <f t="shared" ref="Y9:Y72" si="6">V9*X9</f>
        <v>0</v>
      </c>
    </row>
    <row r="10" spans="2:26" ht="15" customHeight="1" outlineLevel="1" x14ac:dyDescent="0.25">
      <c r="B10" s="165">
        <v>3</v>
      </c>
      <c r="C10" s="1065" t="str">
        <f>IF(ISBLANK('MotorCusto (ORÇ)'!C10)," ",'MotorCusto (ORÇ)'!C10)</f>
        <v xml:space="preserve"> </v>
      </c>
      <c r="D10" s="1066"/>
      <c r="E10" s="1066"/>
      <c r="F10" s="1066"/>
      <c r="G10" s="1066"/>
      <c r="H10" s="505">
        <f>'MotorCusto (ORÇ)'!H10</f>
        <v>0</v>
      </c>
      <c r="I10" s="506">
        <f>'MotorCusto (ORÇ)'!I10</f>
        <v>0</v>
      </c>
      <c r="J10" s="498">
        <f>'MotorCusto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3" t="str">
        <f t="shared" si="3"/>
        <v xml:space="preserve"> </v>
      </c>
      <c r="R10" s="1063"/>
      <c r="S10" s="1063"/>
      <c r="T10" s="1063"/>
      <c r="U10" s="1064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77">
        <f t="shared" si="6"/>
        <v>0</v>
      </c>
    </row>
    <row r="11" spans="2:26" ht="15" customHeight="1" outlineLevel="1" x14ac:dyDescent="0.25">
      <c r="B11" s="167">
        <v>4</v>
      </c>
      <c r="C11" s="1065" t="str">
        <f>IF(ISBLANK('MotorCusto (ORÇ)'!C11)," ",'MotorCusto (ORÇ)'!C11)</f>
        <v xml:space="preserve"> </v>
      </c>
      <c r="D11" s="1066"/>
      <c r="E11" s="1066"/>
      <c r="F11" s="1066"/>
      <c r="G11" s="1066"/>
      <c r="H11" s="505">
        <f>'MotorCusto (ORÇ)'!H11</f>
        <v>0</v>
      </c>
      <c r="I11" s="506">
        <f>'MotorCusto (ORÇ)'!I11</f>
        <v>0</v>
      </c>
      <c r="J11" s="498">
        <f>'MotorCusto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3" t="str">
        <f t="shared" si="3"/>
        <v xml:space="preserve"> </v>
      </c>
      <c r="R11" s="1063"/>
      <c r="S11" s="1063"/>
      <c r="T11" s="1063"/>
      <c r="U11" s="1064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77">
        <f t="shared" si="6"/>
        <v>0</v>
      </c>
    </row>
    <row r="12" spans="2:26" ht="15" customHeight="1" outlineLevel="1" x14ac:dyDescent="0.25">
      <c r="B12" s="165">
        <v>5</v>
      </c>
      <c r="C12" s="1065" t="str">
        <f>IF(ISBLANK('MotorCusto (ORÇ)'!C12)," ",'MotorCusto (ORÇ)'!C12)</f>
        <v xml:space="preserve"> </v>
      </c>
      <c r="D12" s="1066"/>
      <c r="E12" s="1066"/>
      <c r="F12" s="1066"/>
      <c r="G12" s="1066"/>
      <c r="H12" s="505" t="str">
        <f>'MotorCusto (ORÇ)'!H12</f>
        <v xml:space="preserve"> </v>
      </c>
      <c r="I12" s="506">
        <f>'MotorCusto (ORÇ)'!I12</f>
        <v>0</v>
      </c>
      <c r="J12" s="498">
        <f>'MotorCusto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3" t="str">
        <f t="shared" si="3"/>
        <v xml:space="preserve"> </v>
      </c>
      <c r="R12" s="1063"/>
      <c r="S12" s="1063"/>
      <c r="T12" s="1063"/>
      <c r="U12" s="1064"/>
      <c r="V12" s="166" t="str">
        <f t="shared" si="4"/>
        <v xml:space="preserve"> </v>
      </c>
      <c r="W12" s="324" t="e">
        <f t="shared" si="5"/>
        <v>#VALUE!</v>
      </c>
      <c r="X12" s="325">
        <f>IF(AND(K12&gt;0,'Custo Contábil'!$D$7&gt;0),ROUND(K12*('Custo Contábil'!$D$20/'Custo Contábil'!$D$7)*W12,2),0)</f>
        <v>0</v>
      </c>
      <c r="Y12" s="377" t="e">
        <f t="shared" si="6"/>
        <v>#VALUE!</v>
      </c>
    </row>
    <row r="13" spans="2:26" ht="15" customHeight="1" outlineLevel="1" x14ac:dyDescent="0.25">
      <c r="B13" s="167">
        <v>6</v>
      </c>
      <c r="C13" s="1065" t="str">
        <f>IF(ISBLANK('MotorCusto (ORÇ)'!C13)," ",'MotorCusto (ORÇ)'!C13)</f>
        <v xml:space="preserve"> </v>
      </c>
      <c r="D13" s="1066"/>
      <c r="E13" s="1066"/>
      <c r="F13" s="1066"/>
      <c r="G13" s="1066"/>
      <c r="H13" s="505">
        <f>'MotorCusto (ORÇ)'!H13</f>
        <v>0</v>
      </c>
      <c r="I13" s="506">
        <f>'MotorCusto (ORÇ)'!I13</f>
        <v>0</v>
      </c>
      <c r="J13" s="498">
        <f>'MotorCusto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3" t="str">
        <f t="shared" si="3"/>
        <v xml:space="preserve"> </v>
      </c>
      <c r="R13" s="1063"/>
      <c r="S13" s="1063"/>
      <c r="T13" s="1063"/>
      <c r="U13" s="1064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77">
        <f t="shared" si="6"/>
        <v>0</v>
      </c>
    </row>
    <row r="14" spans="2:26" ht="15" customHeight="1" outlineLevel="1" x14ac:dyDescent="0.25">
      <c r="B14" s="165">
        <v>7</v>
      </c>
      <c r="C14" s="1065" t="str">
        <f>IF(ISBLANK('MotorCusto (ORÇ)'!C14)," ",'MotorCusto (ORÇ)'!C14)</f>
        <v xml:space="preserve"> </v>
      </c>
      <c r="D14" s="1066"/>
      <c r="E14" s="1066"/>
      <c r="F14" s="1066"/>
      <c r="G14" s="1066"/>
      <c r="H14" s="505">
        <f>'MotorCusto (ORÇ)'!H14</f>
        <v>0</v>
      </c>
      <c r="I14" s="506">
        <f>'MotorCusto (ORÇ)'!I14</f>
        <v>0</v>
      </c>
      <c r="J14" s="498">
        <f>'MotorCusto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3" t="str">
        <f t="shared" si="3"/>
        <v xml:space="preserve"> </v>
      </c>
      <c r="R14" s="1063"/>
      <c r="S14" s="1063"/>
      <c r="T14" s="1063"/>
      <c r="U14" s="1064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77">
        <f t="shared" si="6"/>
        <v>0</v>
      </c>
    </row>
    <row r="15" spans="2:26" ht="15" customHeight="1" outlineLevel="1" x14ac:dyDescent="0.25">
      <c r="B15" s="167">
        <v>8</v>
      </c>
      <c r="C15" s="1065" t="str">
        <f>IF(ISBLANK('MotorCusto (ORÇ)'!C15)," ",'MotorCusto (ORÇ)'!C15)</f>
        <v xml:space="preserve"> </v>
      </c>
      <c r="D15" s="1066"/>
      <c r="E15" s="1066"/>
      <c r="F15" s="1066"/>
      <c r="G15" s="1066"/>
      <c r="H15" s="505">
        <f>'MotorCusto (ORÇ)'!H15</f>
        <v>0</v>
      </c>
      <c r="I15" s="506">
        <f>'MotorCusto (ORÇ)'!I15</f>
        <v>0</v>
      </c>
      <c r="J15" s="498">
        <f>'MotorCusto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3" t="str">
        <f t="shared" si="3"/>
        <v xml:space="preserve"> </v>
      </c>
      <c r="R15" s="1063"/>
      <c r="S15" s="1063"/>
      <c r="T15" s="1063"/>
      <c r="U15" s="1064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77">
        <f t="shared" si="6"/>
        <v>0</v>
      </c>
    </row>
    <row r="16" spans="2:26" ht="15" customHeight="1" outlineLevel="1" x14ac:dyDescent="0.25">
      <c r="B16" s="165">
        <v>9</v>
      </c>
      <c r="C16" s="1065" t="str">
        <f>IF(ISBLANK('MotorCusto (ORÇ)'!C16)," ",'MotorCusto (ORÇ)'!C16)</f>
        <v xml:space="preserve"> </v>
      </c>
      <c r="D16" s="1066"/>
      <c r="E16" s="1066"/>
      <c r="F16" s="1066"/>
      <c r="G16" s="1066"/>
      <c r="H16" s="505">
        <f>'MotorCusto (ORÇ)'!H16</f>
        <v>0</v>
      </c>
      <c r="I16" s="506">
        <f>'MotorCusto (ORÇ)'!I16</f>
        <v>0</v>
      </c>
      <c r="J16" s="498">
        <f>'MotorCusto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3" t="str">
        <f t="shared" si="3"/>
        <v xml:space="preserve"> </v>
      </c>
      <c r="R16" s="1063"/>
      <c r="S16" s="1063"/>
      <c r="T16" s="1063"/>
      <c r="U16" s="1064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77">
        <f t="shared" si="6"/>
        <v>0</v>
      </c>
    </row>
    <row r="17" spans="2:25" outlineLevel="1" x14ac:dyDescent="0.25">
      <c r="B17" s="167">
        <v>10</v>
      </c>
      <c r="C17" s="1065" t="str">
        <f>IF(ISBLANK('MotorCusto (ORÇ)'!C17)," ",'MotorCusto (ORÇ)'!C17)</f>
        <v xml:space="preserve"> </v>
      </c>
      <c r="D17" s="1066"/>
      <c r="E17" s="1066"/>
      <c r="F17" s="1066"/>
      <c r="G17" s="1066"/>
      <c r="H17" s="505">
        <f>'MotorCusto (ORÇ)'!H17</f>
        <v>0</v>
      </c>
      <c r="I17" s="506">
        <f>'MotorCusto (ORÇ)'!I17</f>
        <v>0</v>
      </c>
      <c r="J17" s="498">
        <f>'MotorCusto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3" t="str">
        <f t="shared" si="3"/>
        <v xml:space="preserve"> </v>
      </c>
      <c r="R17" s="1063"/>
      <c r="S17" s="1063"/>
      <c r="T17" s="1063"/>
      <c r="U17" s="1064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77">
        <f t="shared" si="6"/>
        <v>0</v>
      </c>
    </row>
    <row r="18" spans="2:25" outlineLevel="1" x14ac:dyDescent="0.25">
      <c r="B18" s="165">
        <v>11</v>
      </c>
      <c r="C18" s="1065" t="str">
        <f>IF(ISBLANK('MotorCusto (ORÇ)'!C18)," ",'MotorCusto (ORÇ)'!C18)</f>
        <v xml:space="preserve"> </v>
      </c>
      <c r="D18" s="1066"/>
      <c r="E18" s="1066"/>
      <c r="F18" s="1066"/>
      <c r="G18" s="1066"/>
      <c r="H18" s="505">
        <f>'MotorCusto (ORÇ)'!H18</f>
        <v>0</v>
      </c>
      <c r="I18" s="506">
        <f>'MotorCusto (ORÇ)'!I18</f>
        <v>0</v>
      </c>
      <c r="J18" s="498">
        <f>'MotorCusto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3" t="str">
        <f t="shared" si="3"/>
        <v xml:space="preserve"> </v>
      </c>
      <c r="R18" s="1063"/>
      <c r="S18" s="1063"/>
      <c r="T18" s="1063"/>
      <c r="U18" s="1064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77">
        <f t="shared" si="6"/>
        <v>0</v>
      </c>
    </row>
    <row r="19" spans="2:25" outlineLevel="1" x14ac:dyDescent="0.25">
      <c r="B19" s="167">
        <v>12</v>
      </c>
      <c r="C19" s="1065" t="str">
        <f>IF(ISBLANK('MotorCusto (ORÇ)'!C19)," ",'MotorCusto (ORÇ)'!C19)</f>
        <v xml:space="preserve"> </v>
      </c>
      <c r="D19" s="1066"/>
      <c r="E19" s="1066"/>
      <c r="F19" s="1066"/>
      <c r="G19" s="1066"/>
      <c r="H19" s="505">
        <f>'MotorCusto (ORÇ)'!H19</f>
        <v>0</v>
      </c>
      <c r="I19" s="506">
        <f>'MotorCusto (ORÇ)'!I19</f>
        <v>0</v>
      </c>
      <c r="J19" s="498">
        <f>'MotorCusto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3" t="str">
        <f t="shared" si="3"/>
        <v xml:space="preserve"> </v>
      </c>
      <c r="R19" s="1063"/>
      <c r="S19" s="1063"/>
      <c r="T19" s="1063"/>
      <c r="U19" s="1064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77">
        <f t="shared" si="6"/>
        <v>0</v>
      </c>
    </row>
    <row r="20" spans="2:25" outlineLevel="1" x14ac:dyDescent="0.25">
      <c r="B20" s="165">
        <v>13</v>
      </c>
      <c r="C20" s="1065" t="str">
        <f>IF(ISBLANK('MotorCusto (ORÇ)'!C20)," ",'MotorCusto (ORÇ)'!C20)</f>
        <v xml:space="preserve"> </v>
      </c>
      <c r="D20" s="1066"/>
      <c r="E20" s="1066"/>
      <c r="F20" s="1066"/>
      <c r="G20" s="1066"/>
      <c r="H20" s="505">
        <f>'MotorCusto (ORÇ)'!H20</f>
        <v>0</v>
      </c>
      <c r="I20" s="506">
        <f>'MotorCusto (ORÇ)'!I20</f>
        <v>0</v>
      </c>
      <c r="J20" s="498">
        <f>'MotorCusto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3" t="str">
        <f t="shared" si="3"/>
        <v xml:space="preserve"> </v>
      </c>
      <c r="R20" s="1063"/>
      <c r="S20" s="1063"/>
      <c r="T20" s="1063"/>
      <c r="U20" s="1064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77">
        <f t="shared" si="6"/>
        <v>0</v>
      </c>
    </row>
    <row r="21" spans="2:25" outlineLevel="1" x14ac:dyDescent="0.25">
      <c r="B21" s="167">
        <v>14</v>
      </c>
      <c r="C21" s="1065" t="str">
        <f>IF(ISBLANK('MotorCusto (ORÇ)'!C21)," ",'MotorCusto (ORÇ)'!C21)</f>
        <v xml:space="preserve"> </v>
      </c>
      <c r="D21" s="1066"/>
      <c r="E21" s="1066"/>
      <c r="F21" s="1066"/>
      <c r="G21" s="1066"/>
      <c r="H21" s="505">
        <f>'MotorCusto (ORÇ)'!H21</f>
        <v>0</v>
      </c>
      <c r="I21" s="506">
        <f>'MotorCusto (ORÇ)'!I21</f>
        <v>0</v>
      </c>
      <c r="J21" s="498">
        <f>'MotorCusto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3" t="str">
        <f t="shared" si="3"/>
        <v xml:space="preserve"> </v>
      </c>
      <c r="R21" s="1063"/>
      <c r="S21" s="1063"/>
      <c r="T21" s="1063"/>
      <c r="U21" s="1064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77">
        <f t="shared" si="6"/>
        <v>0</v>
      </c>
    </row>
    <row r="22" spans="2:25" outlineLevel="1" x14ac:dyDescent="0.25">
      <c r="B22" s="165">
        <v>15</v>
      </c>
      <c r="C22" s="1065" t="str">
        <f>IF(ISBLANK('MotorCusto (ORÇ)'!C22)," ",'MotorCusto (ORÇ)'!C22)</f>
        <v xml:space="preserve"> </v>
      </c>
      <c r="D22" s="1066"/>
      <c r="E22" s="1066"/>
      <c r="F22" s="1066"/>
      <c r="G22" s="1066"/>
      <c r="H22" s="505">
        <f>'MotorCusto (ORÇ)'!H22</f>
        <v>0</v>
      </c>
      <c r="I22" s="506">
        <f>'MotorCusto (ORÇ)'!I22</f>
        <v>0</v>
      </c>
      <c r="J22" s="498">
        <f>'MotorCusto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3" t="str">
        <f t="shared" si="3"/>
        <v xml:space="preserve"> </v>
      </c>
      <c r="R22" s="1063"/>
      <c r="S22" s="1063"/>
      <c r="T22" s="1063"/>
      <c r="U22" s="1064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77">
        <f t="shared" si="6"/>
        <v>0</v>
      </c>
    </row>
    <row r="23" spans="2:25" outlineLevel="1" x14ac:dyDescent="0.25">
      <c r="B23" s="167">
        <v>16</v>
      </c>
      <c r="C23" s="1065" t="str">
        <f>IF(ISBLANK('MotorCusto (ORÇ)'!C23)," ",'MotorCusto (ORÇ)'!C23)</f>
        <v xml:space="preserve"> </v>
      </c>
      <c r="D23" s="1066"/>
      <c r="E23" s="1066"/>
      <c r="F23" s="1066"/>
      <c r="G23" s="1066"/>
      <c r="H23" s="505">
        <f>'MotorCusto (ORÇ)'!H23</f>
        <v>0</v>
      </c>
      <c r="I23" s="506">
        <f>'MotorCusto (ORÇ)'!I23</f>
        <v>0</v>
      </c>
      <c r="J23" s="498">
        <f>'MotorCusto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3" t="str">
        <f t="shared" si="3"/>
        <v xml:space="preserve"> </v>
      </c>
      <c r="R23" s="1063"/>
      <c r="S23" s="1063"/>
      <c r="T23" s="1063"/>
      <c r="U23" s="1064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77">
        <f t="shared" si="6"/>
        <v>0</v>
      </c>
    </row>
    <row r="24" spans="2:25" outlineLevel="1" x14ac:dyDescent="0.25">
      <c r="B24" s="165">
        <v>17</v>
      </c>
      <c r="C24" s="1065" t="str">
        <f>IF(ISBLANK('MotorCusto (ORÇ)'!C24)," ",'MotorCusto (ORÇ)'!C24)</f>
        <v xml:space="preserve"> </v>
      </c>
      <c r="D24" s="1066"/>
      <c r="E24" s="1066"/>
      <c r="F24" s="1066"/>
      <c r="G24" s="1066"/>
      <c r="H24" s="505">
        <f>'MotorCusto (ORÇ)'!H24</f>
        <v>0</v>
      </c>
      <c r="I24" s="506">
        <f>'MotorCusto (ORÇ)'!I24</f>
        <v>0</v>
      </c>
      <c r="J24" s="498">
        <f>'MotorCusto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3" t="str">
        <f t="shared" si="3"/>
        <v xml:space="preserve"> </v>
      </c>
      <c r="R24" s="1063"/>
      <c r="S24" s="1063"/>
      <c r="T24" s="1063"/>
      <c r="U24" s="1064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77">
        <f t="shared" si="6"/>
        <v>0</v>
      </c>
    </row>
    <row r="25" spans="2:25" outlineLevel="1" x14ac:dyDescent="0.25">
      <c r="B25" s="167">
        <v>18</v>
      </c>
      <c r="C25" s="1065" t="str">
        <f>IF(ISBLANK('MotorCusto (ORÇ)'!C25)," ",'MotorCusto (ORÇ)'!C25)</f>
        <v xml:space="preserve"> </v>
      </c>
      <c r="D25" s="1066"/>
      <c r="E25" s="1066"/>
      <c r="F25" s="1066"/>
      <c r="G25" s="1066"/>
      <c r="H25" s="505">
        <f>'MotorCusto (ORÇ)'!H25</f>
        <v>0</v>
      </c>
      <c r="I25" s="506">
        <f>'MotorCusto (ORÇ)'!I25</f>
        <v>0</v>
      </c>
      <c r="J25" s="498">
        <f>'MotorCusto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3" t="str">
        <f t="shared" si="3"/>
        <v xml:space="preserve"> </v>
      </c>
      <c r="R25" s="1063"/>
      <c r="S25" s="1063"/>
      <c r="T25" s="1063"/>
      <c r="U25" s="1064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77">
        <f t="shared" si="6"/>
        <v>0</v>
      </c>
    </row>
    <row r="26" spans="2:25" outlineLevel="1" x14ac:dyDescent="0.25">
      <c r="B26" s="165">
        <v>19</v>
      </c>
      <c r="C26" s="1065" t="str">
        <f>IF(ISBLANK('MotorCusto (ORÇ)'!C26)," ",'MotorCusto (ORÇ)'!C26)</f>
        <v xml:space="preserve"> </v>
      </c>
      <c r="D26" s="1066"/>
      <c r="E26" s="1066"/>
      <c r="F26" s="1066"/>
      <c r="G26" s="1066"/>
      <c r="H26" s="505">
        <f>'MotorCusto (ORÇ)'!H26</f>
        <v>0</v>
      </c>
      <c r="I26" s="506">
        <f>'MotorCusto (ORÇ)'!I26</f>
        <v>0</v>
      </c>
      <c r="J26" s="498">
        <f>'MotorCusto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3" t="str">
        <f t="shared" si="3"/>
        <v xml:space="preserve"> </v>
      </c>
      <c r="R26" s="1063"/>
      <c r="S26" s="1063"/>
      <c r="T26" s="1063"/>
      <c r="U26" s="1064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77">
        <f t="shared" si="6"/>
        <v>0</v>
      </c>
    </row>
    <row r="27" spans="2:25" outlineLevel="1" x14ac:dyDescent="0.25">
      <c r="B27" s="167">
        <v>20</v>
      </c>
      <c r="C27" s="1065" t="str">
        <f>IF(ISBLANK('MotorCusto (ORÇ)'!C27)," ",'MotorCusto (ORÇ)'!C27)</f>
        <v xml:space="preserve"> </v>
      </c>
      <c r="D27" s="1066"/>
      <c r="E27" s="1066"/>
      <c r="F27" s="1066"/>
      <c r="G27" s="1066"/>
      <c r="H27" s="505">
        <f>'MotorCusto (ORÇ)'!H27</f>
        <v>0</v>
      </c>
      <c r="I27" s="506">
        <f>'MotorCusto (ORÇ)'!I27</f>
        <v>0</v>
      </c>
      <c r="J27" s="498">
        <f>'MotorCusto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3" t="str">
        <f t="shared" si="3"/>
        <v xml:space="preserve"> </v>
      </c>
      <c r="R27" s="1063"/>
      <c r="S27" s="1063"/>
      <c r="T27" s="1063"/>
      <c r="U27" s="1064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77">
        <f t="shared" si="6"/>
        <v>0</v>
      </c>
    </row>
    <row r="28" spans="2:25" outlineLevel="1" x14ac:dyDescent="0.25">
      <c r="B28" s="165">
        <v>21</v>
      </c>
      <c r="C28" s="1065" t="str">
        <f>IF(ISBLANK('MotorCusto (ORÇ)'!C28)," ",'MotorCusto (ORÇ)'!C28)</f>
        <v xml:space="preserve"> </v>
      </c>
      <c r="D28" s="1066"/>
      <c r="E28" s="1066"/>
      <c r="F28" s="1066"/>
      <c r="G28" s="1066"/>
      <c r="H28" s="505">
        <f>'MotorCusto (ORÇ)'!H28</f>
        <v>0</v>
      </c>
      <c r="I28" s="506">
        <f>'MotorCusto (ORÇ)'!I28</f>
        <v>0</v>
      </c>
      <c r="J28" s="498">
        <f>'MotorCusto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3" t="str">
        <f t="shared" si="3"/>
        <v xml:space="preserve"> </v>
      </c>
      <c r="R28" s="1063"/>
      <c r="S28" s="1063"/>
      <c r="T28" s="1063"/>
      <c r="U28" s="1064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77">
        <f t="shared" si="6"/>
        <v>0</v>
      </c>
    </row>
    <row r="29" spans="2:25" outlineLevel="1" x14ac:dyDescent="0.25">
      <c r="B29" s="167">
        <v>22</v>
      </c>
      <c r="C29" s="1065" t="str">
        <f>IF(ISBLANK('MotorCusto (ORÇ)'!C29)," ",'MotorCusto (ORÇ)'!C29)</f>
        <v xml:space="preserve"> </v>
      </c>
      <c r="D29" s="1066"/>
      <c r="E29" s="1066"/>
      <c r="F29" s="1066"/>
      <c r="G29" s="1066"/>
      <c r="H29" s="505">
        <f>'MotorCusto (ORÇ)'!H29</f>
        <v>0</v>
      </c>
      <c r="I29" s="506">
        <f>'MotorCusto (ORÇ)'!I29</f>
        <v>0</v>
      </c>
      <c r="J29" s="498">
        <f>'MotorCusto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3" t="str">
        <f t="shared" si="3"/>
        <v xml:space="preserve"> </v>
      </c>
      <c r="R29" s="1063"/>
      <c r="S29" s="1063"/>
      <c r="T29" s="1063"/>
      <c r="U29" s="1064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77">
        <f t="shared" si="6"/>
        <v>0</v>
      </c>
    </row>
    <row r="30" spans="2:25" outlineLevel="1" x14ac:dyDescent="0.25">
      <c r="B30" s="165">
        <v>23</v>
      </c>
      <c r="C30" s="1065" t="str">
        <f>IF(ISBLANK('MotorCusto (ORÇ)'!C30)," ",'MotorCusto (ORÇ)'!C30)</f>
        <v xml:space="preserve"> </v>
      </c>
      <c r="D30" s="1066"/>
      <c r="E30" s="1066"/>
      <c r="F30" s="1066"/>
      <c r="G30" s="1066"/>
      <c r="H30" s="505">
        <f>'MotorCusto (ORÇ)'!H30</f>
        <v>0</v>
      </c>
      <c r="I30" s="506">
        <f>'MotorCusto (ORÇ)'!I30</f>
        <v>0</v>
      </c>
      <c r="J30" s="498">
        <f>'MotorCusto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3" t="str">
        <f t="shared" si="3"/>
        <v xml:space="preserve"> </v>
      </c>
      <c r="R30" s="1063"/>
      <c r="S30" s="1063"/>
      <c r="T30" s="1063"/>
      <c r="U30" s="1064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77">
        <f t="shared" si="6"/>
        <v>0</v>
      </c>
    </row>
    <row r="31" spans="2:25" outlineLevel="1" x14ac:dyDescent="0.25">
      <c r="B31" s="167">
        <v>24</v>
      </c>
      <c r="C31" s="1065" t="str">
        <f>IF(ISBLANK('MotorCusto (ORÇ)'!C31)," ",'MotorCusto (ORÇ)'!C31)</f>
        <v xml:space="preserve"> </v>
      </c>
      <c r="D31" s="1066"/>
      <c r="E31" s="1066"/>
      <c r="F31" s="1066"/>
      <c r="G31" s="1066"/>
      <c r="H31" s="505">
        <f>'MotorCusto (ORÇ)'!H31</f>
        <v>0</v>
      </c>
      <c r="I31" s="506">
        <f>'MotorCusto (ORÇ)'!I31</f>
        <v>0</v>
      </c>
      <c r="J31" s="498">
        <f>'MotorCusto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3" t="str">
        <f t="shared" si="3"/>
        <v xml:space="preserve"> </v>
      </c>
      <c r="R31" s="1063"/>
      <c r="S31" s="1063"/>
      <c r="T31" s="1063"/>
      <c r="U31" s="1064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77">
        <f t="shared" si="6"/>
        <v>0</v>
      </c>
    </row>
    <row r="32" spans="2:25" outlineLevel="1" x14ac:dyDescent="0.25">
      <c r="B32" s="165">
        <v>25</v>
      </c>
      <c r="C32" s="1065"/>
      <c r="D32" s="1066"/>
      <c r="E32" s="1066"/>
      <c r="F32" s="1066"/>
      <c r="G32" s="1066"/>
      <c r="H32" s="505">
        <f>'MotorCusto (ORÇ)'!H32</f>
        <v>0</v>
      </c>
      <c r="I32" s="506">
        <f>'MotorCusto (ORÇ)'!I32</f>
        <v>0</v>
      </c>
      <c r="J32" s="498">
        <f>'MotorCusto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3" t="str">
        <f t="shared" si="3"/>
        <v/>
      </c>
      <c r="R32" s="1063"/>
      <c r="S32" s="1063"/>
      <c r="T32" s="1063"/>
      <c r="U32" s="1064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77">
        <f t="shared" si="6"/>
        <v>0</v>
      </c>
    </row>
    <row r="33" spans="2:25" outlineLevel="1" x14ac:dyDescent="0.25">
      <c r="B33" s="167">
        <v>26</v>
      </c>
      <c r="C33" s="1065" t="str">
        <f>IF(ISBLANK('MotorCusto (ORÇ)'!C33)," ",'MotorCusto (ORÇ)'!C33)</f>
        <v xml:space="preserve"> </v>
      </c>
      <c r="D33" s="1066"/>
      <c r="E33" s="1066"/>
      <c r="F33" s="1066"/>
      <c r="G33" s="1066"/>
      <c r="H33" s="505">
        <f>'MotorCusto (ORÇ)'!H33</f>
        <v>0</v>
      </c>
      <c r="I33" s="506">
        <f>'MotorCusto (ORÇ)'!I33</f>
        <v>0</v>
      </c>
      <c r="J33" s="498">
        <f>'MotorCusto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3" t="str">
        <f t="shared" si="3"/>
        <v xml:space="preserve"> </v>
      </c>
      <c r="R33" s="1063"/>
      <c r="S33" s="1063"/>
      <c r="T33" s="1063"/>
      <c r="U33" s="1064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77">
        <f t="shared" si="6"/>
        <v>0</v>
      </c>
    </row>
    <row r="34" spans="2:25" outlineLevel="1" x14ac:dyDescent="0.25">
      <c r="B34" s="165">
        <v>27</v>
      </c>
      <c r="C34" s="1065" t="str">
        <f>IF(ISBLANK('MotorCusto (ORÇ)'!C34)," ",'MotorCusto (ORÇ)'!C34)</f>
        <v xml:space="preserve"> </v>
      </c>
      <c r="D34" s="1066"/>
      <c r="E34" s="1066"/>
      <c r="F34" s="1066"/>
      <c r="G34" s="1066"/>
      <c r="H34" s="505">
        <f>'MotorCusto (ORÇ)'!H34</f>
        <v>0</v>
      </c>
      <c r="I34" s="506">
        <f>'MotorCusto (ORÇ)'!I34</f>
        <v>0</v>
      </c>
      <c r="J34" s="498">
        <f>'MotorCusto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3" t="str">
        <f t="shared" si="3"/>
        <v xml:space="preserve"> </v>
      </c>
      <c r="R34" s="1063"/>
      <c r="S34" s="1063"/>
      <c r="T34" s="1063"/>
      <c r="U34" s="1064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77">
        <f t="shared" si="6"/>
        <v>0</v>
      </c>
    </row>
    <row r="35" spans="2:25" outlineLevel="1" x14ac:dyDescent="0.25">
      <c r="B35" s="167">
        <v>28</v>
      </c>
      <c r="C35" s="1065" t="str">
        <f>IF(ISBLANK('MotorCusto (ORÇ)'!C35)," ",'MotorCusto (ORÇ)'!C35)</f>
        <v xml:space="preserve"> </v>
      </c>
      <c r="D35" s="1066"/>
      <c r="E35" s="1066"/>
      <c r="F35" s="1066"/>
      <c r="G35" s="1066"/>
      <c r="H35" s="505">
        <f>'MotorCusto (ORÇ)'!H35</f>
        <v>0</v>
      </c>
      <c r="I35" s="506">
        <f>'MotorCusto (ORÇ)'!I35</f>
        <v>0</v>
      </c>
      <c r="J35" s="498">
        <f>'MotorCusto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3" t="str">
        <f t="shared" si="3"/>
        <v xml:space="preserve"> </v>
      </c>
      <c r="R35" s="1063"/>
      <c r="S35" s="1063"/>
      <c r="T35" s="1063"/>
      <c r="U35" s="1064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77">
        <f t="shared" si="6"/>
        <v>0</v>
      </c>
    </row>
    <row r="36" spans="2:25" outlineLevel="1" x14ac:dyDescent="0.25">
      <c r="B36" s="165">
        <v>29</v>
      </c>
      <c r="C36" s="1065" t="str">
        <f>IF(ISBLANK('MotorCusto (ORÇ)'!C36)," ",'MotorCusto (ORÇ)'!C36)</f>
        <v xml:space="preserve"> </v>
      </c>
      <c r="D36" s="1066"/>
      <c r="E36" s="1066"/>
      <c r="F36" s="1066"/>
      <c r="G36" s="1066"/>
      <c r="H36" s="505">
        <f>'MotorCusto (ORÇ)'!H36</f>
        <v>0</v>
      </c>
      <c r="I36" s="506">
        <f>'MotorCusto (ORÇ)'!I36</f>
        <v>0</v>
      </c>
      <c r="J36" s="498">
        <f>'MotorCusto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3" t="str">
        <f t="shared" si="3"/>
        <v xml:space="preserve"> </v>
      </c>
      <c r="R36" s="1063"/>
      <c r="S36" s="1063"/>
      <c r="T36" s="1063"/>
      <c r="U36" s="1064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77">
        <f t="shared" si="6"/>
        <v>0</v>
      </c>
    </row>
    <row r="37" spans="2:25" outlineLevel="1" x14ac:dyDescent="0.25">
      <c r="B37" s="167">
        <v>30</v>
      </c>
      <c r="C37" s="1065" t="str">
        <f>IF(ISBLANK('MotorCusto (ORÇ)'!C37)," ",'MotorCusto (ORÇ)'!C37)</f>
        <v xml:space="preserve"> </v>
      </c>
      <c r="D37" s="1066"/>
      <c r="E37" s="1066"/>
      <c r="F37" s="1066"/>
      <c r="G37" s="1066"/>
      <c r="H37" s="505">
        <f>'MotorCusto (ORÇ)'!H37</f>
        <v>0</v>
      </c>
      <c r="I37" s="506">
        <f>'MotorCusto (ORÇ)'!I37</f>
        <v>0</v>
      </c>
      <c r="J37" s="498">
        <f>'MotorCusto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3" t="str">
        <f t="shared" si="3"/>
        <v xml:space="preserve"> </v>
      </c>
      <c r="R37" s="1063"/>
      <c r="S37" s="1063"/>
      <c r="T37" s="1063"/>
      <c r="U37" s="1064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77">
        <f t="shared" si="6"/>
        <v>0</v>
      </c>
    </row>
    <row r="38" spans="2:25" outlineLevel="1" x14ac:dyDescent="0.25">
      <c r="B38" s="165">
        <v>31</v>
      </c>
      <c r="C38" s="1065" t="str">
        <f>IF(ISBLANK('MotorCusto (ORÇ)'!C38)," ",'MotorCusto (ORÇ)'!C38)</f>
        <v xml:space="preserve"> </v>
      </c>
      <c r="D38" s="1066"/>
      <c r="E38" s="1066"/>
      <c r="F38" s="1066"/>
      <c r="G38" s="1066"/>
      <c r="H38" s="505">
        <f>'MotorCusto (ORÇ)'!H38</f>
        <v>0</v>
      </c>
      <c r="I38" s="506">
        <f>'MotorCusto (ORÇ)'!I38</f>
        <v>0</v>
      </c>
      <c r="J38" s="498">
        <f>'MotorCusto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3" t="str">
        <f t="shared" si="3"/>
        <v xml:space="preserve"> </v>
      </c>
      <c r="R38" s="1063"/>
      <c r="S38" s="1063"/>
      <c r="T38" s="1063"/>
      <c r="U38" s="1064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77">
        <f t="shared" si="6"/>
        <v>0</v>
      </c>
    </row>
    <row r="39" spans="2:25" outlineLevel="1" x14ac:dyDescent="0.25">
      <c r="B39" s="167">
        <v>32</v>
      </c>
      <c r="C39" s="1065" t="str">
        <f>IF(ISBLANK('MotorCusto (ORÇ)'!C39)," ",'MotorCusto (ORÇ)'!C39)</f>
        <v xml:space="preserve"> </v>
      </c>
      <c r="D39" s="1066"/>
      <c r="E39" s="1066"/>
      <c r="F39" s="1066"/>
      <c r="G39" s="1066"/>
      <c r="H39" s="505">
        <f>'MotorCusto (ORÇ)'!H39</f>
        <v>0</v>
      </c>
      <c r="I39" s="506">
        <f>'MotorCusto (ORÇ)'!I39</f>
        <v>0</v>
      </c>
      <c r="J39" s="498">
        <f>'MotorCusto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3" t="str">
        <f t="shared" si="3"/>
        <v xml:space="preserve"> </v>
      </c>
      <c r="R39" s="1063"/>
      <c r="S39" s="1063"/>
      <c r="T39" s="1063"/>
      <c r="U39" s="1064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77">
        <f t="shared" si="6"/>
        <v>0</v>
      </c>
    </row>
    <row r="40" spans="2:25" outlineLevel="1" x14ac:dyDescent="0.25">
      <c r="B40" s="165">
        <v>33</v>
      </c>
      <c r="C40" s="1065" t="str">
        <f>IF(ISBLANK('MotorCusto (ORÇ)'!C40)," ",'MotorCusto (ORÇ)'!C40)</f>
        <v xml:space="preserve"> </v>
      </c>
      <c r="D40" s="1066"/>
      <c r="E40" s="1066"/>
      <c r="F40" s="1066"/>
      <c r="G40" s="1066"/>
      <c r="H40" s="505">
        <f>'MotorCusto (ORÇ)'!H40</f>
        <v>0</v>
      </c>
      <c r="I40" s="506">
        <f>'MotorCusto (ORÇ)'!I40</f>
        <v>0</v>
      </c>
      <c r="J40" s="498">
        <f>'MotorCusto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3" t="str">
        <f t="shared" si="3"/>
        <v xml:space="preserve"> </v>
      </c>
      <c r="R40" s="1063"/>
      <c r="S40" s="1063"/>
      <c r="T40" s="1063"/>
      <c r="U40" s="1064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77">
        <f t="shared" si="6"/>
        <v>0</v>
      </c>
    </row>
    <row r="41" spans="2:25" outlineLevel="1" x14ac:dyDescent="0.25">
      <c r="B41" s="167">
        <v>34</v>
      </c>
      <c r="C41" s="1065" t="str">
        <f>IF(ISBLANK('MotorCusto (ORÇ)'!C41)," ",'MotorCusto (ORÇ)'!C41)</f>
        <v xml:space="preserve"> </v>
      </c>
      <c r="D41" s="1066"/>
      <c r="E41" s="1066"/>
      <c r="F41" s="1066"/>
      <c r="G41" s="1066"/>
      <c r="H41" s="505">
        <f>'MotorCusto (ORÇ)'!H41</f>
        <v>0</v>
      </c>
      <c r="I41" s="506">
        <f>'MotorCusto (ORÇ)'!I41</f>
        <v>0</v>
      </c>
      <c r="J41" s="498">
        <f>'MotorCusto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3" t="str">
        <f t="shared" si="3"/>
        <v xml:space="preserve"> </v>
      </c>
      <c r="R41" s="1063"/>
      <c r="S41" s="1063"/>
      <c r="T41" s="1063"/>
      <c r="U41" s="1064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77">
        <f t="shared" si="6"/>
        <v>0</v>
      </c>
    </row>
    <row r="42" spans="2:25" outlineLevel="1" x14ac:dyDescent="0.25">
      <c r="B42" s="165">
        <v>35</v>
      </c>
      <c r="C42" s="1065" t="str">
        <f>IF(ISBLANK('MotorCusto (ORÇ)'!C42)," ",'MotorCusto (ORÇ)'!C42)</f>
        <v xml:space="preserve"> </v>
      </c>
      <c r="D42" s="1066"/>
      <c r="E42" s="1066"/>
      <c r="F42" s="1066"/>
      <c r="G42" s="1066"/>
      <c r="H42" s="505">
        <f>'MotorCusto (ORÇ)'!H42</f>
        <v>0</v>
      </c>
      <c r="I42" s="506">
        <f>'MotorCusto (ORÇ)'!I42</f>
        <v>0</v>
      </c>
      <c r="J42" s="498">
        <f>'MotorCusto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3" t="str">
        <f t="shared" si="3"/>
        <v xml:space="preserve"> </v>
      </c>
      <c r="R42" s="1063"/>
      <c r="S42" s="1063"/>
      <c r="T42" s="1063"/>
      <c r="U42" s="1064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77">
        <f t="shared" si="6"/>
        <v>0</v>
      </c>
    </row>
    <row r="43" spans="2:25" outlineLevel="1" x14ac:dyDescent="0.25">
      <c r="B43" s="167">
        <v>36</v>
      </c>
      <c r="C43" s="1065" t="str">
        <f>IF(ISBLANK('MotorCusto (ORÇ)'!C43)," ",'MotorCusto (ORÇ)'!C43)</f>
        <v xml:space="preserve"> </v>
      </c>
      <c r="D43" s="1066"/>
      <c r="E43" s="1066"/>
      <c r="F43" s="1066"/>
      <c r="G43" s="1066"/>
      <c r="H43" s="505">
        <f>'MotorCusto (ORÇ)'!H43</f>
        <v>0</v>
      </c>
      <c r="I43" s="506">
        <f>'MotorCusto (ORÇ)'!I43</f>
        <v>0</v>
      </c>
      <c r="J43" s="498">
        <f>'MotorCusto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3" t="str">
        <f t="shared" si="3"/>
        <v xml:space="preserve"> </v>
      </c>
      <c r="R43" s="1063"/>
      <c r="S43" s="1063"/>
      <c r="T43" s="1063"/>
      <c r="U43" s="1064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77">
        <f t="shared" si="6"/>
        <v>0</v>
      </c>
    </row>
    <row r="44" spans="2:25" outlineLevel="1" x14ac:dyDescent="0.25">
      <c r="B44" s="165">
        <v>37</v>
      </c>
      <c r="C44" s="1065" t="str">
        <f>IF(ISBLANK('MotorCusto (ORÇ)'!C44)," ",'MotorCusto (ORÇ)'!C44)</f>
        <v xml:space="preserve"> </v>
      </c>
      <c r="D44" s="1066"/>
      <c r="E44" s="1066"/>
      <c r="F44" s="1066"/>
      <c r="G44" s="1066"/>
      <c r="H44" s="505">
        <f>'MotorCusto (ORÇ)'!H44</f>
        <v>0</v>
      </c>
      <c r="I44" s="506">
        <f>'MotorCusto (ORÇ)'!I44</f>
        <v>0</v>
      </c>
      <c r="J44" s="498">
        <f>'MotorCusto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3" t="str">
        <f t="shared" si="3"/>
        <v xml:space="preserve"> </v>
      </c>
      <c r="R44" s="1063"/>
      <c r="S44" s="1063"/>
      <c r="T44" s="1063"/>
      <c r="U44" s="1064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77">
        <f t="shared" si="6"/>
        <v>0</v>
      </c>
    </row>
    <row r="45" spans="2:25" outlineLevel="1" x14ac:dyDescent="0.25">
      <c r="B45" s="167">
        <v>38</v>
      </c>
      <c r="C45" s="1065" t="str">
        <f>IF(ISBLANK('MotorCusto (ORÇ)'!C45)," ",'MotorCusto (ORÇ)'!C45)</f>
        <v xml:space="preserve"> </v>
      </c>
      <c r="D45" s="1066"/>
      <c r="E45" s="1066"/>
      <c r="F45" s="1066"/>
      <c r="G45" s="1066"/>
      <c r="H45" s="505">
        <f>'MotorCusto (ORÇ)'!H45</f>
        <v>0</v>
      </c>
      <c r="I45" s="506">
        <f>'MotorCusto (ORÇ)'!I45</f>
        <v>0</v>
      </c>
      <c r="J45" s="498">
        <f>'MotorCusto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3" t="str">
        <f t="shared" si="3"/>
        <v xml:space="preserve"> </v>
      </c>
      <c r="R45" s="1063"/>
      <c r="S45" s="1063"/>
      <c r="T45" s="1063"/>
      <c r="U45" s="1064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77">
        <f t="shared" si="6"/>
        <v>0</v>
      </c>
    </row>
    <row r="46" spans="2:25" outlineLevel="1" x14ac:dyDescent="0.25">
      <c r="B46" s="165">
        <v>39</v>
      </c>
      <c r="C46" s="1065" t="str">
        <f>IF(ISBLANK('MotorCusto (ORÇ)'!C46)," ",'MotorCusto (ORÇ)'!C46)</f>
        <v xml:space="preserve"> </v>
      </c>
      <c r="D46" s="1066"/>
      <c r="E46" s="1066"/>
      <c r="F46" s="1066"/>
      <c r="G46" s="1066"/>
      <c r="H46" s="505">
        <f>'MotorCusto (ORÇ)'!H46</f>
        <v>0</v>
      </c>
      <c r="I46" s="506">
        <f>'MotorCusto (ORÇ)'!I46</f>
        <v>0</v>
      </c>
      <c r="J46" s="498">
        <f>'MotorCusto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3" t="str">
        <f t="shared" si="3"/>
        <v xml:space="preserve"> </v>
      </c>
      <c r="R46" s="1063"/>
      <c r="S46" s="1063"/>
      <c r="T46" s="1063"/>
      <c r="U46" s="1064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77">
        <f t="shared" si="6"/>
        <v>0</v>
      </c>
    </row>
    <row r="47" spans="2:25" outlineLevel="1" x14ac:dyDescent="0.25">
      <c r="B47" s="167">
        <v>40</v>
      </c>
      <c r="C47" s="1065" t="str">
        <f>IF(ISBLANK('MotorCusto (ORÇ)'!C47)," ",'MotorCusto (ORÇ)'!C47)</f>
        <v xml:space="preserve"> </v>
      </c>
      <c r="D47" s="1066"/>
      <c r="E47" s="1066"/>
      <c r="F47" s="1066"/>
      <c r="G47" s="1066"/>
      <c r="H47" s="505">
        <f>'MotorCusto (ORÇ)'!H47</f>
        <v>0</v>
      </c>
      <c r="I47" s="506">
        <f>'MotorCusto (ORÇ)'!I47</f>
        <v>0</v>
      </c>
      <c r="J47" s="498">
        <f>'MotorCusto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3" t="str">
        <f t="shared" si="3"/>
        <v xml:space="preserve"> </v>
      </c>
      <c r="R47" s="1063"/>
      <c r="S47" s="1063"/>
      <c r="T47" s="1063"/>
      <c r="U47" s="1064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77">
        <f t="shared" si="6"/>
        <v>0</v>
      </c>
    </row>
    <row r="48" spans="2:25" outlineLevel="1" x14ac:dyDescent="0.25">
      <c r="B48" s="165">
        <v>41</v>
      </c>
      <c r="C48" s="1065" t="str">
        <f>IF(ISBLANK('MotorCusto (ORÇ)'!C48)," ",'MotorCusto (ORÇ)'!C48)</f>
        <v xml:space="preserve"> </v>
      </c>
      <c r="D48" s="1066"/>
      <c r="E48" s="1066"/>
      <c r="F48" s="1066"/>
      <c r="G48" s="1066"/>
      <c r="H48" s="505">
        <f>'MotorCusto (ORÇ)'!H48</f>
        <v>0</v>
      </c>
      <c r="I48" s="506">
        <f>'MotorCusto (ORÇ)'!I48</f>
        <v>0</v>
      </c>
      <c r="J48" s="498">
        <f>'MotorCusto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>
        <f t="shared" si="2"/>
        <v>41</v>
      </c>
      <c r="Q48" s="1063" t="str">
        <f t="shared" si="3"/>
        <v xml:space="preserve"> </v>
      </c>
      <c r="R48" s="1063"/>
      <c r="S48" s="1063"/>
      <c r="T48" s="1063"/>
      <c r="U48" s="1064"/>
      <c r="V48" s="166">
        <f t="shared" si="4"/>
        <v>0</v>
      </c>
      <c r="W48" s="324">
        <f t="shared" si="5"/>
        <v>0</v>
      </c>
      <c r="X48" s="325">
        <f>IF(AND(K48&gt;0,'Custo Contábil'!$D$7&gt;0),ROUND(K48*('Custo Contábil'!$D$20/'Custo Contábil'!$D$7)*W48,2),0)</f>
        <v>0</v>
      </c>
      <c r="Y48" s="377">
        <f t="shared" si="6"/>
        <v>0</v>
      </c>
    </row>
    <row r="49" spans="2:25" outlineLevel="1" x14ac:dyDescent="0.25">
      <c r="B49" s="167">
        <v>42</v>
      </c>
      <c r="C49" s="1065" t="str">
        <f>IF(ISBLANK('MotorCusto (ORÇ)'!C49)," ",'MotorCusto (ORÇ)'!C49)</f>
        <v xml:space="preserve"> </v>
      </c>
      <c r="D49" s="1066"/>
      <c r="E49" s="1066"/>
      <c r="F49" s="1066"/>
      <c r="G49" s="1066"/>
      <c r="H49" s="505">
        <f>'MotorCusto (ORÇ)'!H49</f>
        <v>0</v>
      </c>
      <c r="I49" s="506">
        <f>'MotorCusto (ORÇ)'!I49</f>
        <v>0</v>
      </c>
      <c r="J49" s="498">
        <f>'MotorCusto (ORÇ)'!J49</f>
        <v>0</v>
      </c>
      <c r="K49" s="323">
        <f t="shared" si="0"/>
        <v>0</v>
      </c>
      <c r="L49" s="323">
        <f t="shared" si="1"/>
        <v>0</v>
      </c>
      <c r="M49" s="322"/>
      <c r="N49" s="322"/>
      <c r="P49" s="165">
        <f t="shared" si="2"/>
        <v>42</v>
      </c>
      <c r="Q49" s="1063" t="str">
        <f t="shared" si="3"/>
        <v xml:space="preserve"> </v>
      </c>
      <c r="R49" s="1063"/>
      <c r="S49" s="1063"/>
      <c r="T49" s="1063"/>
      <c r="U49" s="1064"/>
      <c r="V49" s="166">
        <f t="shared" si="4"/>
        <v>0</v>
      </c>
      <c r="W49" s="324">
        <f t="shared" si="5"/>
        <v>0</v>
      </c>
      <c r="X49" s="325">
        <f>IF(AND(K49&gt;0,'Custo Contábil'!$D$7&gt;0),ROUND(K49*('Custo Contábil'!$D$20/'Custo Contábil'!$D$7)*W49,2),0)</f>
        <v>0</v>
      </c>
      <c r="Y49" s="377">
        <f t="shared" si="6"/>
        <v>0</v>
      </c>
    </row>
    <row r="50" spans="2:25" outlineLevel="1" x14ac:dyDescent="0.25">
      <c r="B50" s="165">
        <v>43</v>
      </c>
      <c r="C50" s="1065" t="str">
        <f>IF(ISBLANK('MotorCusto (ORÇ)'!C50)," ",'MotorCusto (ORÇ)'!C50)</f>
        <v xml:space="preserve"> </v>
      </c>
      <c r="D50" s="1066"/>
      <c r="E50" s="1066"/>
      <c r="F50" s="1066"/>
      <c r="G50" s="1066"/>
      <c r="H50" s="505">
        <f>'MotorCusto (ORÇ)'!H50</f>
        <v>0</v>
      </c>
      <c r="I50" s="506">
        <f>'MotorCusto (ORÇ)'!I50</f>
        <v>0</v>
      </c>
      <c r="J50" s="498">
        <f>'MotorCusto (ORÇ)'!J50</f>
        <v>0</v>
      </c>
      <c r="K50" s="323">
        <f t="shared" si="0"/>
        <v>0</v>
      </c>
      <c r="L50" s="323">
        <f t="shared" si="1"/>
        <v>0</v>
      </c>
      <c r="M50" s="322"/>
      <c r="N50" s="322"/>
      <c r="P50" s="165">
        <f t="shared" si="2"/>
        <v>43</v>
      </c>
      <c r="Q50" s="1063" t="str">
        <f t="shared" si="3"/>
        <v xml:space="preserve"> </v>
      </c>
      <c r="R50" s="1063"/>
      <c r="S50" s="1063"/>
      <c r="T50" s="1063"/>
      <c r="U50" s="1064"/>
      <c r="V50" s="166">
        <f t="shared" si="4"/>
        <v>0</v>
      </c>
      <c r="W50" s="324">
        <f t="shared" si="5"/>
        <v>0</v>
      </c>
      <c r="X50" s="325">
        <f>IF(AND(K50&gt;0,'Custo Contábil'!$D$7&gt;0),ROUND(K50*('Custo Contábil'!$D$20/'Custo Contábil'!$D$7)*W50,2),0)</f>
        <v>0</v>
      </c>
      <c r="Y50" s="377">
        <f t="shared" si="6"/>
        <v>0</v>
      </c>
    </row>
    <row r="51" spans="2:25" outlineLevel="1" x14ac:dyDescent="0.25">
      <c r="B51" s="167">
        <v>44</v>
      </c>
      <c r="C51" s="1065" t="str">
        <f>IF(ISBLANK('MotorCusto (ORÇ)'!C51)," ",'MotorCusto (ORÇ)'!C51)</f>
        <v xml:space="preserve"> </v>
      </c>
      <c r="D51" s="1066"/>
      <c r="E51" s="1066"/>
      <c r="F51" s="1066"/>
      <c r="G51" s="1066"/>
      <c r="H51" s="505">
        <f>'MotorCusto (ORÇ)'!H51</f>
        <v>0</v>
      </c>
      <c r="I51" s="506">
        <f>'MotorCusto (ORÇ)'!I51</f>
        <v>0</v>
      </c>
      <c r="J51" s="498">
        <f>'MotorCusto (ORÇ)'!J51</f>
        <v>0</v>
      </c>
      <c r="K51" s="323">
        <f t="shared" si="0"/>
        <v>0</v>
      </c>
      <c r="L51" s="323">
        <f t="shared" si="1"/>
        <v>0</v>
      </c>
      <c r="M51" s="322"/>
      <c r="N51" s="322"/>
      <c r="P51" s="165">
        <f t="shared" si="2"/>
        <v>44</v>
      </c>
      <c r="Q51" s="1063" t="str">
        <f t="shared" si="3"/>
        <v xml:space="preserve"> </v>
      </c>
      <c r="R51" s="1063"/>
      <c r="S51" s="1063"/>
      <c r="T51" s="1063"/>
      <c r="U51" s="1064"/>
      <c r="V51" s="166">
        <f t="shared" si="4"/>
        <v>0</v>
      </c>
      <c r="W51" s="324">
        <f t="shared" si="5"/>
        <v>0</v>
      </c>
      <c r="X51" s="325">
        <f>IF(AND(K51&gt;0,'Custo Contábil'!$D$7&gt;0),ROUND(K51*('Custo Contábil'!$D$20/'Custo Contábil'!$D$7)*W51,2),0)</f>
        <v>0</v>
      </c>
      <c r="Y51" s="377">
        <f t="shared" si="6"/>
        <v>0</v>
      </c>
    </row>
    <row r="52" spans="2:25" outlineLevel="1" x14ac:dyDescent="0.25">
      <c r="B52" s="165">
        <v>45</v>
      </c>
      <c r="C52" s="1065" t="str">
        <f>IF(ISBLANK('MotorCusto (ORÇ)'!C52)," ",'MotorCusto (ORÇ)'!C52)</f>
        <v xml:space="preserve"> </v>
      </c>
      <c r="D52" s="1066"/>
      <c r="E52" s="1066"/>
      <c r="F52" s="1066"/>
      <c r="G52" s="1066"/>
      <c r="H52" s="505">
        <f>'MotorCusto (ORÇ)'!H52</f>
        <v>0</v>
      </c>
      <c r="I52" s="506">
        <f>'MotorCusto (ORÇ)'!I52</f>
        <v>0</v>
      </c>
      <c r="J52" s="498">
        <f>'MotorCusto (ORÇ)'!J52</f>
        <v>0</v>
      </c>
      <c r="K52" s="323">
        <f t="shared" si="0"/>
        <v>0</v>
      </c>
      <c r="L52" s="323">
        <f t="shared" si="1"/>
        <v>0</v>
      </c>
      <c r="M52" s="322"/>
      <c r="N52" s="322"/>
      <c r="P52" s="165">
        <f t="shared" si="2"/>
        <v>45</v>
      </c>
      <c r="Q52" s="1063" t="str">
        <f t="shared" si="3"/>
        <v xml:space="preserve"> </v>
      </c>
      <c r="R52" s="1063"/>
      <c r="S52" s="1063"/>
      <c r="T52" s="1063"/>
      <c r="U52" s="1064"/>
      <c r="V52" s="166">
        <f t="shared" si="4"/>
        <v>0</v>
      </c>
      <c r="W52" s="324">
        <f t="shared" si="5"/>
        <v>0</v>
      </c>
      <c r="X52" s="325">
        <f>IF(AND(K52&gt;0,'Custo Contábil'!$D$7&gt;0),ROUND(K52*('Custo Contábil'!$D$20/'Custo Contábil'!$D$7)*W52,2),0)</f>
        <v>0</v>
      </c>
      <c r="Y52" s="377">
        <f t="shared" si="6"/>
        <v>0</v>
      </c>
    </row>
    <row r="53" spans="2:25" outlineLevel="1" x14ac:dyDescent="0.25">
      <c r="B53" s="167">
        <v>46</v>
      </c>
      <c r="C53" s="1065" t="str">
        <f>IF(ISBLANK('MotorCusto (ORÇ)'!C53)," ",'MotorCusto (ORÇ)'!C53)</f>
        <v xml:space="preserve"> </v>
      </c>
      <c r="D53" s="1066"/>
      <c r="E53" s="1066"/>
      <c r="F53" s="1066"/>
      <c r="G53" s="1066"/>
      <c r="H53" s="505">
        <f>'MotorCusto (ORÇ)'!H53</f>
        <v>0</v>
      </c>
      <c r="I53" s="506">
        <f>'MotorCusto (ORÇ)'!I53</f>
        <v>0</v>
      </c>
      <c r="J53" s="498">
        <f>'MotorCusto (ORÇ)'!J53</f>
        <v>0</v>
      </c>
      <c r="K53" s="323">
        <f t="shared" si="0"/>
        <v>0</v>
      </c>
      <c r="L53" s="323">
        <f t="shared" si="1"/>
        <v>0</v>
      </c>
      <c r="M53" s="322"/>
      <c r="N53" s="322"/>
      <c r="P53" s="165">
        <f t="shared" si="2"/>
        <v>46</v>
      </c>
      <c r="Q53" s="1063" t="str">
        <f t="shared" si="3"/>
        <v xml:space="preserve"> </v>
      </c>
      <c r="R53" s="1063"/>
      <c r="S53" s="1063"/>
      <c r="T53" s="1063"/>
      <c r="U53" s="1064"/>
      <c r="V53" s="166">
        <f t="shared" si="4"/>
        <v>0</v>
      </c>
      <c r="W53" s="324">
        <f t="shared" si="5"/>
        <v>0</v>
      </c>
      <c r="X53" s="325">
        <f>IF(AND(K53&gt;0,'Custo Contábil'!$D$7&gt;0),ROUND(K53*('Custo Contábil'!$D$20/'Custo Contábil'!$D$7)*W53,2),0)</f>
        <v>0</v>
      </c>
      <c r="Y53" s="377">
        <f t="shared" si="6"/>
        <v>0</v>
      </c>
    </row>
    <row r="54" spans="2:25" outlineLevel="1" x14ac:dyDescent="0.25">
      <c r="B54" s="165">
        <v>47</v>
      </c>
      <c r="C54" s="1065" t="str">
        <f>IF(ISBLANK('MotorCusto (ORÇ)'!C54)," ",'MotorCusto (ORÇ)'!C54)</f>
        <v xml:space="preserve"> </v>
      </c>
      <c r="D54" s="1066"/>
      <c r="E54" s="1066"/>
      <c r="F54" s="1066"/>
      <c r="G54" s="1066"/>
      <c r="H54" s="505">
        <f>'MotorCusto (ORÇ)'!H54</f>
        <v>0</v>
      </c>
      <c r="I54" s="506">
        <f>'MotorCusto (ORÇ)'!I54</f>
        <v>0</v>
      </c>
      <c r="J54" s="498">
        <f>'MotorCusto (ORÇ)'!J54</f>
        <v>0</v>
      </c>
      <c r="K54" s="323">
        <f t="shared" si="0"/>
        <v>0</v>
      </c>
      <c r="L54" s="323">
        <f t="shared" si="1"/>
        <v>0</v>
      </c>
      <c r="M54" s="322"/>
      <c r="N54" s="322"/>
      <c r="P54" s="165">
        <f t="shared" si="2"/>
        <v>47</v>
      </c>
      <c r="Q54" s="1063" t="str">
        <f t="shared" si="3"/>
        <v xml:space="preserve"> </v>
      </c>
      <c r="R54" s="1063"/>
      <c r="S54" s="1063"/>
      <c r="T54" s="1063"/>
      <c r="U54" s="1064"/>
      <c r="V54" s="166">
        <f t="shared" si="4"/>
        <v>0</v>
      </c>
      <c r="W54" s="324">
        <f t="shared" si="5"/>
        <v>0</v>
      </c>
      <c r="X54" s="325">
        <f>IF(AND(K54&gt;0,'Custo Contábil'!$D$7&gt;0),ROUND(K54*('Custo Contábil'!$D$20/'Custo Contábil'!$D$7)*W54,2),0)</f>
        <v>0</v>
      </c>
      <c r="Y54" s="377">
        <f t="shared" si="6"/>
        <v>0</v>
      </c>
    </row>
    <row r="55" spans="2:25" outlineLevel="1" x14ac:dyDescent="0.25">
      <c r="B55" s="167">
        <v>48</v>
      </c>
      <c r="C55" s="1065" t="str">
        <f>IF(ISBLANK('MotorCusto (ORÇ)'!C55)," ",'MotorCusto (ORÇ)'!C55)</f>
        <v xml:space="preserve"> </v>
      </c>
      <c r="D55" s="1066"/>
      <c r="E55" s="1066"/>
      <c r="F55" s="1066"/>
      <c r="G55" s="1066"/>
      <c r="H55" s="505">
        <f>'MotorCusto (ORÇ)'!H55</f>
        <v>0</v>
      </c>
      <c r="I55" s="506">
        <f>'MotorCusto (ORÇ)'!I55</f>
        <v>0</v>
      </c>
      <c r="J55" s="498">
        <f>'MotorCusto (ORÇ)'!J55</f>
        <v>0</v>
      </c>
      <c r="K55" s="323">
        <f t="shared" si="0"/>
        <v>0</v>
      </c>
      <c r="L55" s="323">
        <f t="shared" si="1"/>
        <v>0</v>
      </c>
      <c r="M55" s="322"/>
      <c r="N55" s="322"/>
      <c r="P55" s="165">
        <f t="shared" si="2"/>
        <v>48</v>
      </c>
      <c r="Q55" s="1063" t="str">
        <f t="shared" si="3"/>
        <v xml:space="preserve"> </v>
      </c>
      <c r="R55" s="1063"/>
      <c r="S55" s="1063"/>
      <c r="T55" s="1063"/>
      <c r="U55" s="1064"/>
      <c r="V55" s="166">
        <f t="shared" si="4"/>
        <v>0</v>
      </c>
      <c r="W55" s="324">
        <f t="shared" si="5"/>
        <v>0</v>
      </c>
      <c r="X55" s="325">
        <f>IF(AND(K55&gt;0,'Custo Contábil'!$D$7&gt;0),ROUND(K55*('Custo Contábil'!$D$20/'Custo Contábil'!$D$7)*W55,2),0)</f>
        <v>0</v>
      </c>
      <c r="Y55" s="377">
        <f t="shared" si="6"/>
        <v>0</v>
      </c>
    </row>
    <row r="56" spans="2:25" outlineLevel="1" x14ac:dyDescent="0.25">
      <c r="B56" s="165">
        <v>49</v>
      </c>
      <c r="C56" s="1065" t="str">
        <f>IF(ISBLANK('MotorCusto (ORÇ)'!C56)," ",'MotorCusto (ORÇ)'!C56)</f>
        <v xml:space="preserve"> </v>
      </c>
      <c r="D56" s="1066"/>
      <c r="E56" s="1066"/>
      <c r="F56" s="1066"/>
      <c r="G56" s="1066"/>
      <c r="H56" s="505">
        <f>'MotorCusto (ORÇ)'!H56</f>
        <v>0</v>
      </c>
      <c r="I56" s="506">
        <f>'MotorCusto (ORÇ)'!I56</f>
        <v>0</v>
      </c>
      <c r="J56" s="498">
        <f>'MotorCusto (ORÇ)'!J56</f>
        <v>0</v>
      </c>
      <c r="K56" s="323">
        <f t="shared" si="0"/>
        <v>0</v>
      </c>
      <c r="L56" s="323">
        <f t="shared" si="1"/>
        <v>0</v>
      </c>
      <c r="M56" s="322"/>
      <c r="N56" s="322"/>
      <c r="P56" s="165">
        <f t="shared" si="2"/>
        <v>49</v>
      </c>
      <c r="Q56" s="1063" t="str">
        <f t="shared" si="3"/>
        <v xml:space="preserve"> </v>
      </c>
      <c r="R56" s="1063"/>
      <c r="S56" s="1063"/>
      <c r="T56" s="1063"/>
      <c r="U56" s="1064"/>
      <c r="V56" s="166">
        <f t="shared" si="4"/>
        <v>0</v>
      </c>
      <c r="W56" s="324">
        <f t="shared" si="5"/>
        <v>0</v>
      </c>
      <c r="X56" s="325">
        <f>IF(AND(K56&gt;0,'Custo Contábil'!$D$7&gt;0),ROUND(K56*('Custo Contábil'!$D$20/'Custo Contábil'!$D$7)*W56,2),0)</f>
        <v>0</v>
      </c>
      <c r="Y56" s="377">
        <f t="shared" si="6"/>
        <v>0</v>
      </c>
    </row>
    <row r="57" spans="2:25" outlineLevel="1" x14ac:dyDescent="0.25">
      <c r="B57" s="167">
        <v>50</v>
      </c>
      <c r="C57" s="1065" t="str">
        <f>IF(ISBLANK('MotorCusto (ORÇ)'!C57)," ",'MotorCusto (ORÇ)'!C57)</f>
        <v xml:space="preserve"> </v>
      </c>
      <c r="D57" s="1066"/>
      <c r="E57" s="1066"/>
      <c r="F57" s="1066"/>
      <c r="G57" s="1066"/>
      <c r="H57" s="505">
        <f>'MotorCusto (ORÇ)'!H57</f>
        <v>0</v>
      </c>
      <c r="I57" s="506">
        <f>'MotorCusto (ORÇ)'!I57</f>
        <v>0</v>
      </c>
      <c r="J57" s="498">
        <f>'MotorCusto (ORÇ)'!J57</f>
        <v>0</v>
      </c>
      <c r="K57" s="323">
        <f t="shared" si="0"/>
        <v>0</v>
      </c>
      <c r="L57" s="323">
        <f t="shared" si="1"/>
        <v>0</v>
      </c>
      <c r="M57" s="322"/>
      <c r="N57" s="322"/>
      <c r="P57" s="165">
        <f t="shared" si="2"/>
        <v>50</v>
      </c>
      <c r="Q57" s="1063" t="str">
        <f t="shared" si="3"/>
        <v xml:space="preserve"> </v>
      </c>
      <c r="R57" s="1063"/>
      <c r="S57" s="1063"/>
      <c r="T57" s="1063"/>
      <c r="U57" s="1064"/>
      <c r="V57" s="166">
        <f t="shared" si="4"/>
        <v>0</v>
      </c>
      <c r="W57" s="324">
        <f t="shared" si="5"/>
        <v>0</v>
      </c>
      <c r="X57" s="325">
        <f>IF(AND(K57&gt;0,'Custo Contábil'!$D$7&gt;0),ROUND(K57*('Custo Contábil'!$D$20/'Custo Contábil'!$D$7)*W57,2),0)</f>
        <v>0</v>
      </c>
      <c r="Y57" s="377">
        <f t="shared" si="6"/>
        <v>0</v>
      </c>
    </row>
    <row r="58" spans="2:25" outlineLevel="1" x14ac:dyDescent="0.25">
      <c r="B58" s="165">
        <v>51</v>
      </c>
      <c r="C58" s="1065" t="str">
        <f>IF(ISBLANK('MotorCusto (ORÇ)'!C58)," ",'MotorCusto (ORÇ)'!C58)</f>
        <v xml:space="preserve"> </v>
      </c>
      <c r="D58" s="1066"/>
      <c r="E58" s="1066"/>
      <c r="F58" s="1066"/>
      <c r="G58" s="1066"/>
      <c r="H58" s="505">
        <f>'MotorCusto (ORÇ)'!H58</f>
        <v>0</v>
      </c>
      <c r="I58" s="506">
        <f>'MotorCusto (ORÇ)'!I58</f>
        <v>0</v>
      </c>
      <c r="J58" s="498">
        <f>'MotorCusto (ORÇ)'!J58</f>
        <v>0</v>
      </c>
      <c r="K58" s="323">
        <f t="shared" si="0"/>
        <v>0</v>
      </c>
      <c r="L58" s="323">
        <f t="shared" si="1"/>
        <v>0</v>
      </c>
      <c r="M58" s="322"/>
      <c r="N58" s="322"/>
      <c r="P58" s="165">
        <f t="shared" si="2"/>
        <v>51</v>
      </c>
      <c r="Q58" s="1063" t="str">
        <f t="shared" si="3"/>
        <v xml:space="preserve"> </v>
      </c>
      <c r="R58" s="1063"/>
      <c r="S58" s="1063"/>
      <c r="T58" s="1063"/>
      <c r="U58" s="1064"/>
      <c r="V58" s="166">
        <f t="shared" si="4"/>
        <v>0</v>
      </c>
      <c r="W58" s="324">
        <f t="shared" si="5"/>
        <v>0</v>
      </c>
      <c r="X58" s="325">
        <f>IF(AND(K58&gt;0,'Custo Contábil'!$D$7&gt;0),ROUND(K58*('Custo Contábil'!$D$20/'Custo Contábil'!$D$7)*W58,2),0)</f>
        <v>0</v>
      </c>
      <c r="Y58" s="377">
        <f t="shared" si="6"/>
        <v>0</v>
      </c>
    </row>
    <row r="59" spans="2:25" outlineLevel="1" x14ac:dyDescent="0.25">
      <c r="B59" s="167">
        <v>52</v>
      </c>
      <c r="C59" s="1065" t="str">
        <f>IF(ISBLANK('MotorCusto (ORÇ)'!C59)," ",'MotorCusto (ORÇ)'!C59)</f>
        <v xml:space="preserve"> </v>
      </c>
      <c r="D59" s="1066"/>
      <c r="E59" s="1066"/>
      <c r="F59" s="1066"/>
      <c r="G59" s="1066"/>
      <c r="H59" s="505">
        <f>'MotorCusto (ORÇ)'!H59</f>
        <v>0</v>
      </c>
      <c r="I59" s="506">
        <f>'MotorCusto (ORÇ)'!I59</f>
        <v>0</v>
      </c>
      <c r="J59" s="498">
        <f>'MotorCusto (ORÇ)'!J59</f>
        <v>0</v>
      </c>
      <c r="K59" s="323">
        <f t="shared" si="0"/>
        <v>0</v>
      </c>
      <c r="L59" s="323">
        <f t="shared" si="1"/>
        <v>0</v>
      </c>
      <c r="M59" s="322"/>
      <c r="N59" s="322"/>
      <c r="P59" s="165">
        <f t="shared" si="2"/>
        <v>52</v>
      </c>
      <c r="Q59" s="1063" t="str">
        <f t="shared" si="3"/>
        <v xml:space="preserve"> </v>
      </c>
      <c r="R59" s="1063"/>
      <c r="S59" s="1063"/>
      <c r="T59" s="1063"/>
      <c r="U59" s="1064"/>
      <c r="V59" s="166">
        <f t="shared" si="4"/>
        <v>0</v>
      </c>
      <c r="W59" s="324">
        <f t="shared" si="5"/>
        <v>0</v>
      </c>
      <c r="X59" s="325">
        <f>IF(AND(K59&gt;0,'Custo Contábil'!$D$7&gt;0),ROUND(K59*('Custo Contábil'!$D$20/'Custo Contábil'!$D$7)*W59,2),0)</f>
        <v>0</v>
      </c>
      <c r="Y59" s="377">
        <f t="shared" si="6"/>
        <v>0</v>
      </c>
    </row>
    <row r="60" spans="2:25" outlineLevel="1" x14ac:dyDescent="0.25">
      <c r="B60" s="165">
        <v>53</v>
      </c>
      <c r="C60" s="1065" t="str">
        <f>IF(ISBLANK('MotorCusto (ORÇ)'!C60)," ",'MotorCusto (ORÇ)'!C60)</f>
        <v xml:space="preserve"> </v>
      </c>
      <c r="D60" s="1066"/>
      <c r="E60" s="1066"/>
      <c r="F60" s="1066"/>
      <c r="G60" s="1066"/>
      <c r="H60" s="505">
        <f>'MotorCusto (ORÇ)'!H60</f>
        <v>0</v>
      </c>
      <c r="I60" s="506">
        <f>'MotorCusto (ORÇ)'!I60</f>
        <v>0</v>
      </c>
      <c r="J60" s="498">
        <f>'MotorCusto (ORÇ)'!J60</f>
        <v>0</v>
      </c>
      <c r="K60" s="323">
        <f t="shared" si="0"/>
        <v>0</v>
      </c>
      <c r="L60" s="323">
        <f t="shared" si="1"/>
        <v>0</v>
      </c>
      <c r="M60" s="322"/>
      <c r="N60" s="322"/>
      <c r="P60" s="165">
        <f t="shared" si="2"/>
        <v>53</v>
      </c>
      <c r="Q60" s="1063" t="str">
        <f t="shared" si="3"/>
        <v xml:space="preserve"> </v>
      </c>
      <c r="R60" s="1063"/>
      <c r="S60" s="1063"/>
      <c r="T60" s="1063"/>
      <c r="U60" s="1064"/>
      <c r="V60" s="166">
        <f t="shared" si="4"/>
        <v>0</v>
      </c>
      <c r="W60" s="324">
        <f t="shared" si="5"/>
        <v>0</v>
      </c>
      <c r="X60" s="325">
        <f>IF(AND(K60&gt;0,'Custo Contábil'!$D$7&gt;0),ROUND(K60*('Custo Contábil'!$D$20/'Custo Contábil'!$D$7)*W60,2),0)</f>
        <v>0</v>
      </c>
      <c r="Y60" s="377">
        <f t="shared" si="6"/>
        <v>0</v>
      </c>
    </row>
    <row r="61" spans="2:25" outlineLevel="1" x14ac:dyDescent="0.25">
      <c r="B61" s="167">
        <v>54</v>
      </c>
      <c r="C61" s="1065" t="str">
        <f>IF(ISBLANK('MotorCusto (ORÇ)'!C61)," ",'MotorCusto (ORÇ)'!C61)</f>
        <v xml:space="preserve"> </v>
      </c>
      <c r="D61" s="1066"/>
      <c r="E61" s="1066"/>
      <c r="F61" s="1066"/>
      <c r="G61" s="1066"/>
      <c r="H61" s="505">
        <f>'MotorCusto (ORÇ)'!H61</f>
        <v>0</v>
      </c>
      <c r="I61" s="506">
        <f>'MotorCusto (ORÇ)'!I61</f>
        <v>0</v>
      </c>
      <c r="J61" s="498">
        <f>'MotorCusto (ORÇ)'!J61</f>
        <v>0</v>
      </c>
      <c r="K61" s="323">
        <f t="shared" si="0"/>
        <v>0</v>
      </c>
      <c r="L61" s="323">
        <f t="shared" si="1"/>
        <v>0</v>
      </c>
      <c r="M61" s="322"/>
      <c r="N61" s="322"/>
      <c r="P61" s="165">
        <f t="shared" si="2"/>
        <v>54</v>
      </c>
      <c r="Q61" s="1063" t="str">
        <f t="shared" si="3"/>
        <v xml:space="preserve"> </v>
      </c>
      <c r="R61" s="1063"/>
      <c r="S61" s="1063"/>
      <c r="T61" s="1063"/>
      <c r="U61" s="1064"/>
      <c r="V61" s="166">
        <f t="shared" si="4"/>
        <v>0</v>
      </c>
      <c r="W61" s="324">
        <f t="shared" si="5"/>
        <v>0</v>
      </c>
      <c r="X61" s="325">
        <f>IF(AND(K61&gt;0,'Custo Contábil'!$D$7&gt;0),ROUND(K61*('Custo Contábil'!$D$20/'Custo Contábil'!$D$7)*W61,2),0)</f>
        <v>0</v>
      </c>
      <c r="Y61" s="377">
        <f t="shared" si="6"/>
        <v>0</v>
      </c>
    </row>
    <row r="62" spans="2:25" outlineLevel="1" x14ac:dyDescent="0.25">
      <c r="B62" s="165">
        <v>55</v>
      </c>
      <c r="C62" s="1065" t="str">
        <f>IF(ISBLANK('MotorCusto (ORÇ)'!C62)," ",'MotorCusto (ORÇ)'!C62)</f>
        <v xml:space="preserve"> </v>
      </c>
      <c r="D62" s="1066"/>
      <c r="E62" s="1066"/>
      <c r="F62" s="1066"/>
      <c r="G62" s="1066"/>
      <c r="H62" s="505">
        <f>'MotorCusto (ORÇ)'!H62</f>
        <v>0</v>
      </c>
      <c r="I62" s="506">
        <f>'MotorCusto (ORÇ)'!I62</f>
        <v>0</v>
      </c>
      <c r="J62" s="498">
        <f>'MotorCusto (ORÇ)'!J62</f>
        <v>0</v>
      </c>
      <c r="K62" s="323">
        <f t="shared" si="0"/>
        <v>0</v>
      </c>
      <c r="L62" s="323">
        <f t="shared" si="1"/>
        <v>0</v>
      </c>
      <c r="M62" s="322"/>
      <c r="N62" s="322"/>
      <c r="P62" s="165">
        <f t="shared" si="2"/>
        <v>55</v>
      </c>
      <c r="Q62" s="1063" t="str">
        <f t="shared" si="3"/>
        <v xml:space="preserve"> </v>
      </c>
      <c r="R62" s="1063"/>
      <c r="S62" s="1063"/>
      <c r="T62" s="1063"/>
      <c r="U62" s="1064"/>
      <c r="V62" s="166">
        <f t="shared" si="4"/>
        <v>0</v>
      </c>
      <c r="W62" s="324">
        <f t="shared" si="5"/>
        <v>0</v>
      </c>
      <c r="X62" s="325">
        <f>IF(AND(K62&gt;0,'Custo Contábil'!$D$7&gt;0),ROUND(K62*('Custo Contábil'!$D$20/'Custo Contábil'!$D$7)*W62,2),0)</f>
        <v>0</v>
      </c>
      <c r="Y62" s="377">
        <f t="shared" si="6"/>
        <v>0</v>
      </c>
    </row>
    <row r="63" spans="2:25" outlineLevel="1" x14ac:dyDescent="0.25">
      <c r="B63" s="167">
        <v>56</v>
      </c>
      <c r="C63" s="1065" t="str">
        <f>IF(ISBLANK('MotorCusto (ORÇ)'!C63)," ",'MotorCusto (ORÇ)'!C63)</f>
        <v xml:space="preserve"> </v>
      </c>
      <c r="D63" s="1066"/>
      <c r="E63" s="1066"/>
      <c r="F63" s="1066"/>
      <c r="G63" s="1066"/>
      <c r="H63" s="505">
        <f>'MotorCusto (ORÇ)'!H63</f>
        <v>0</v>
      </c>
      <c r="I63" s="506">
        <f>'MotorCusto (ORÇ)'!I63</f>
        <v>0</v>
      </c>
      <c r="J63" s="498">
        <f>'MotorCusto (ORÇ)'!J63</f>
        <v>0</v>
      </c>
      <c r="K63" s="323">
        <f t="shared" si="0"/>
        <v>0</v>
      </c>
      <c r="L63" s="323">
        <f t="shared" si="1"/>
        <v>0</v>
      </c>
      <c r="M63" s="322"/>
      <c r="N63" s="322"/>
      <c r="P63" s="165">
        <f t="shared" si="2"/>
        <v>56</v>
      </c>
      <c r="Q63" s="1063" t="str">
        <f t="shared" si="3"/>
        <v xml:space="preserve"> </v>
      </c>
      <c r="R63" s="1063"/>
      <c r="S63" s="1063"/>
      <c r="T63" s="1063"/>
      <c r="U63" s="1064"/>
      <c r="V63" s="166">
        <f t="shared" si="4"/>
        <v>0</v>
      </c>
      <c r="W63" s="324">
        <f t="shared" si="5"/>
        <v>0</v>
      </c>
      <c r="X63" s="325">
        <f>IF(AND(K63&gt;0,'Custo Contábil'!$D$7&gt;0),ROUND(K63*('Custo Contábil'!$D$20/'Custo Contábil'!$D$7)*W63,2),0)</f>
        <v>0</v>
      </c>
      <c r="Y63" s="377">
        <f t="shared" si="6"/>
        <v>0</v>
      </c>
    </row>
    <row r="64" spans="2:25" outlineLevel="1" x14ac:dyDescent="0.25">
      <c r="B64" s="165">
        <v>57</v>
      </c>
      <c r="C64" s="1065" t="str">
        <f>IF(ISBLANK('MotorCusto (ORÇ)'!C64)," ",'MotorCusto (ORÇ)'!C64)</f>
        <v xml:space="preserve"> </v>
      </c>
      <c r="D64" s="1066"/>
      <c r="E64" s="1066"/>
      <c r="F64" s="1066"/>
      <c r="G64" s="1066"/>
      <c r="H64" s="505">
        <f>'MotorCusto (ORÇ)'!H64</f>
        <v>0</v>
      </c>
      <c r="I64" s="506">
        <f>'MotorCusto (ORÇ)'!I64</f>
        <v>0</v>
      </c>
      <c r="J64" s="498">
        <f>'MotorCusto (ORÇ)'!J64</f>
        <v>0</v>
      </c>
      <c r="K64" s="323">
        <f t="shared" si="0"/>
        <v>0</v>
      </c>
      <c r="L64" s="323">
        <f t="shared" si="1"/>
        <v>0</v>
      </c>
      <c r="M64" s="322"/>
      <c r="N64" s="322"/>
      <c r="P64" s="165">
        <f t="shared" si="2"/>
        <v>57</v>
      </c>
      <c r="Q64" s="1063" t="str">
        <f t="shared" si="3"/>
        <v xml:space="preserve"> </v>
      </c>
      <c r="R64" s="1063"/>
      <c r="S64" s="1063"/>
      <c r="T64" s="1063"/>
      <c r="U64" s="1064"/>
      <c r="V64" s="166">
        <f t="shared" si="4"/>
        <v>0</v>
      </c>
      <c r="W64" s="324">
        <f t="shared" si="5"/>
        <v>0</v>
      </c>
      <c r="X64" s="325">
        <f>IF(AND(K64&gt;0,'Custo Contábil'!$D$7&gt;0),ROUND(K64*('Custo Contábil'!$D$20/'Custo Contábil'!$D$7)*W64,2),0)</f>
        <v>0</v>
      </c>
      <c r="Y64" s="377">
        <f t="shared" si="6"/>
        <v>0</v>
      </c>
    </row>
    <row r="65" spans="2:25" outlineLevel="1" x14ac:dyDescent="0.25">
      <c r="B65" s="167">
        <v>58</v>
      </c>
      <c r="C65" s="1065" t="str">
        <f>IF(ISBLANK('MotorCusto (ORÇ)'!C65)," ",'MotorCusto (ORÇ)'!C65)</f>
        <v xml:space="preserve"> </v>
      </c>
      <c r="D65" s="1066"/>
      <c r="E65" s="1066"/>
      <c r="F65" s="1066"/>
      <c r="G65" s="1066"/>
      <c r="H65" s="505">
        <f>'MotorCusto (ORÇ)'!H65</f>
        <v>0</v>
      </c>
      <c r="I65" s="506">
        <f>'MotorCusto (ORÇ)'!I65</f>
        <v>0</v>
      </c>
      <c r="J65" s="498">
        <f>'MotorCusto (ORÇ)'!J65</f>
        <v>0</v>
      </c>
      <c r="K65" s="323">
        <f t="shared" si="0"/>
        <v>0</v>
      </c>
      <c r="L65" s="323">
        <f t="shared" si="1"/>
        <v>0</v>
      </c>
      <c r="M65" s="322"/>
      <c r="N65" s="322"/>
      <c r="P65" s="165">
        <f t="shared" si="2"/>
        <v>58</v>
      </c>
      <c r="Q65" s="1063" t="str">
        <f t="shared" si="3"/>
        <v xml:space="preserve"> </v>
      </c>
      <c r="R65" s="1063"/>
      <c r="S65" s="1063"/>
      <c r="T65" s="1063"/>
      <c r="U65" s="1064"/>
      <c r="V65" s="166">
        <f t="shared" si="4"/>
        <v>0</v>
      </c>
      <c r="W65" s="324">
        <f t="shared" si="5"/>
        <v>0</v>
      </c>
      <c r="X65" s="325">
        <f>IF(AND(K65&gt;0,'Custo Contábil'!$D$7&gt;0),ROUND(K65*('Custo Contábil'!$D$20/'Custo Contábil'!$D$7)*W65,2),0)</f>
        <v>0</v>
      </c>
      <c r="Y65" s="377">
        <f t="shared" si="6"/>
        <v>0</v>
      </c>
    </row>
    <row r="66" spans="2:25" outlineLevel="1" x14ac:dyDescent="0.25">
      <c r="B66" s="165">
        <v>59</v>
      </c>
      <c r="C66" s="1065" t="str">
        <f>IF(ISBLANK('MotorCusto (ORÇ)'!C66)," ",'MotorCusto (ORÇ)'!C66)</f>
        <v xml:space="preserve"> </v>
      </c>
      <c r="D66" s="1066"/>
      <c r="E66" s="1066"/>
      <c r="F66" s="1066"/>
      <c r="G66" s="1066"/>
      <c r="H66" s="505">
        <f>'MotorCusto (ORÇ)'!H66</f>
        <v>0</v>
      </c>
      <c r="I66" s="506">
        <f>'MotorCusto (ORÇ)'!I66</f>
        <v>0</v>
      </c>
      <c r="J66" s="498">
        <f>'MotorCusto (ORÇ)'!J66</f>
        <v>0</v>
      </c>
      <c r="K66" s="323">
        <f t="shared" si="0"/>
        <v>0</v>
      </c>
      <c r="L66" s="323">
        <f t="shared" si="1"/>
        <v>0</v>
      </c>
      <c r="M66" s="322"/>
      <c r="N66" s="322"/>
      <c r="P66" s="165">
        <f t="shared" si="2"/>
        <v>59</v>
      </c>
      <c r="Q66" s="1063" t="str">
        <f t="shared" si="3"/>
        <v xml:space="preserve"> </v>
      </c>
      <c r="R66" s="1063"/>
      <c r="S66" s="1063"/>
      <c r="T66" s="1063"/>
      <c r="U66" s="1064"/>
      <c r="V66" s="166">
        <f t="shared" si="4"/>
        <v>0</v>
      </c>
      <c r="W66" s="324">
        <f t="shared" si="5"/>
        <v>0</v>
      </c>
      <c r="X66" s="325">
        <f>IF(AND(K66&gt;0,'Custo Contábil'!$D$7&gt;0),ROUND(K66*('Custo Contábil'!$D$20/'Custo Contábil'!$D$7)*W66,2),0)</f>
        <v>0</v>
      </c>
      <c r="Y66" s="377">
        <f t="shared" si="6"/>
        <v>0</v>
      </c>
    </row>
    <row r="67" spans="2:25" outlineLevel="1" x14ac:dyDescent="0.25">
      <c r="B67" s="167">
        <v>60</v>
      </c>
      <c r="C67" s="1065" t="str">
        <f>IF(ISBLANK('MotorCusto (ORÇ)'!C67)," ",'MotorCusto (ORÇ)'!C67)</f>
        <v xml:space="preserve"> </v>
      </c>
      <c r="D67" s="1066"/>
      <c r="E67" s="1066"/>
      <c r="F67" s="1066"/>
      <c r="G67" s="1066"/>
      <c r="H67" s="505">
        <f>'MotorCusto (ORÇ)'!H67</f>
        <v>0</v>
      </c>
      <c r="I67" s="506">
        <f>'MotorCusto (ORÇ)'!I67</f>
        <v>0</v>
      </c>
      <c r="J67" s="498">
        <f>'MotorCusto (ORÇ)'!J67</f>
        <v>0</v>
      </c>
      <c r="K67" s="323">
        <f t="shared" si="0"/>
        <v>0</v>
      </c>
      <c r="L67" s="323">
        <f t="shared" si="1"/>
        <v>0</v>
      </c>
      <c r="M67" s="322"/>
      <c r="N67" s="322"/>
      <c r="P67" s="165">
        <f t="shared" si="2"/>
        <v>60</v>
      </c>
      <c r="Q67" s="1063" t="str">
        <f t="shared" si="3"/>
        <v xml:space="preserve"> </v>
      </c>
      <c r="R67" s="1063"/>
      <c r="S67" s="1063"/>
      <c r="T67" s="1063"/>
      <c r="U67" s="1064"/>
      <c r="V67" s="166">
        <f t="shared" si="4"/>
        <v>0</v>
      </c>
      <c r="W67" s="324">
        <f t="shared" si="5"/>
        <v>0</v>
      </c>
      <c r="X67" s="325">
        <f>IF(AND(K67&gt;0,'Custo Contábil'!$D$7&gt;0),ROUND(K67*('Custo Contábil'!$D$20/'Custo Contábil'!$D$7)*W67,2),0)</f>
        <v>0</v>
      </c>
      <c r="Y67" s="377">
        <f t="shared" si="6"/>
        <v>0</v>
      </c>
    </row>
    <row r="68" spans="2:25" outlineLevel="1" x14ac:dyDescent="0.25">
      <c r="B68" s="165">
        <v>61</v>
      </c>
      <c r="C68" s="1065" t="str">
        <f>IF(ISBLANK('MotorCusto (ORÇ)'!C68)," ",'MotorCusto (ORÇ)'!C68)</f>
        <v xml:space="preserve"> </v>
      </c>
      <c r="D68" s="1066"/>
      <c r="E68" s="1066"/>
      <c r="F68" s="1066"/>
      <c r="G68" s="1066"/>
      <c r="H68" s="505">
        <f>'MotorCusto (ORÇ)'!H68</f>
        <v>0</v>
      </c>
      <c r="I68" s="506">
        <f>'MotorCusto (ORÇ)'!I68</f>
        <v>0</v>
      </c>
      <c r="J68" s="498">
        <f>'MotorCusto (ORÇ)'!J68</f>
        <v>0</v>
      </c>
      <c r="K68" s="323">
        <f t="shared" si="0"/>
        <v>0</v>
      </c>
      <c r="L68" s="323">
        <f t="shared" si="1"/>
        <v>0</v>
      </c>
      <c r="M68" s="322"/>
      <c r="N68" s="322"/>
      <c r="P68" s="165">
        <f t="shared" si="2"/>
        <v>61</v>
      </c>
      <c r="Q68" s="1063" t="str">
        <f t="shared" si="3"/>
        <v xml:space="preserve"> </v>
      </c>
      <c r="R68" s="1063"/>
      <c r="S68" s="1063"/>
      <c r="T68" s="1063"/>
      <c r="U68" s="1064"/>
      <c r="V68" s="166">
        <f t="shared" si="4"/>
        <v>0</v>
      </c>
      <c r="W68" s="324">
        <f t="shared" si="5"/>
        <v>0</v>
      </c>
      <c r="X68" s="325">
        <f>IF(AND(K68&gt;0,'Custo Contábil'!$D$7&gt;0),ROUND(K68*('Custo Contábil'!$D$20/'Custo Contábil'!$D$7)*W68,2),0)</f>
        <v>0</v>
      </c>
      <c r="Y68" s="377">
        <f t="shared" si="6"/>
        <v>0</v>
      </c>
    </row>
    <row r="69" spans="2:25" outlineLevel="1" x14ac:dyDescent="0.25">
      <c r="B69" s="167">
        <v>62</v>
      </c>
      <c r="C69" s="1065" t="str">
        <f>IF(ISBLANK('MotorCusto (ORÇ)'!C69)," ",'MotorCusto (ORÇ)'!C69)</f>
        <v xml:space="preserve"> </v>
      </c>
      <c r="D69" s="1066"/>
      <c r="E69" s="1066"/>
      <c r="F69" s="1066"/>
      <c r="G69" s="1066"/>
      <c r="H69" s="505">
        <f>'MotorCusto (ORÇ)'!H69</f>
        <v>0</v>
      </c>
      <c r="I69" s="506">
        <f>'MotorCusto (ORÇ)'!I69</f>
        <v>0</v>
      </c>
      <c r="J69" s="498">
        <f>'MotorCusto (ORÇ)'!J69</f>
        <v>0</v>
      </c>
      <c r="K69" s="323">
        <f t="shared" si="0"/>
        <v>0</v>
      </c>
      <c r="L69" s="323">
        <f t="shared" si="1"/>
        <v>0</v>
      </c>
      <c r="M69" s="322"/>
      <c r="N69" s="322"/>
      <c r="P69" s="165">
        <f t="shared" si="2"/>
        <v>62</v>
      </c>
      <c r="Q69" s="1063" t="str">
        <f t="shared" si="3"/>
        <v xml:space="preserve"> </v>
      </c>
      <c r="R69" s="1063"/>
      <c r="S69" s="1063"/>
      <c r="T69" s="1063"/>
      <c r="U69" s="1064"/>
      <c r="V69" s="166">
        <f t="shared" si="4"/>
        <v>0</v>
      </c>
      <c r="W69" s="324">
        <f t="shared" si="5"/>
        <v>0</v>
      </c>
      <c r="X69" s="325">
        <f>IF(AND(K69&gt;0,'Custo Contábil'!$D$7&gt;0),ROUND(K69*('Custo Contábil'!$D$20/'Custo Contábil'!$D$7)*W69,2),0)</f>
        <v>0</v>
      </c>
      <c r="Y69" s="377">
        <f t="shared" si="6"/>
        <v>0</v>
      </c>
    </row>
    <row r="70" spans="2:25" outlineLevel="1" x14ac:dyDescent="0.25">
      <c r="B70" s="165">
        <v>63</v>
      </c>
      <c r="C70" s="1065" t="str">
        <f>IF(ISBLANK('MotorCusto (ORÇ)'!C70)," ",'MotorCusto (ORÇ)'!C70)</f>
        <v xml:space="preserve"> </v>
      </c>
      <c r="D70" s="1066"/>
      <c r="E70" s="1066"/>
      <c r="F70" s="1066"/>
      <c r="G70" s="1066"/>
      <c r="H70" s="505">
        <f>'MotorCusto (ORÇ)'!H70</f>
        <v>0</v>
      </c>
      <c r="I70" s="506">
        <f>'MotorCusto (ORÇ)'!I70</f>
        <v>0</v>
      </c>
      <c r="J70" s="498">
        <f>'MotorCusto (ORÇ)'!J70</f>
        <v>0</v>
      </c>
      <c r="K70" s="323">
        <f t="shared" si="0"/>
        <v>0</v>
      </c>
      <c r="L70" s="323">
        <f t="shared" si="1"/>
        <v>0</v>
      </c>
      <c r="M70" s="322"/>
      <c r="N70" s="322"/>
      <c r="P70" s="165">
        <f t="shared" si="2"/>
        <v>63</v>
      </c>
      <c r="Q70" s="1063" t="str">
        <f t="shared" si="3"/>
        <v xml:space="preserve"> </v>
      </c>
      <c r="R70" s="1063"/>
      <c r="S70" s="1063"/>
      <c r="T70" s="1063"/>
      <c r="U70" s="1064"/>
      <c r="V70" s="166">
        <f t="shared" si="4"/>
        <v>0</v>
      </c>
      <c r="W70" s="324">
        <f t="shared" si="5"/>
        <v>0</v>
      </c>
      <c r="X70" s="325">
        <f>IF(AND(K70&gt;0,'Custo Contábil'!$D$7&gt;0),ROUND(K70*('Custo Contábil'!$D$20/'Custo Contábil'!$D$7)*W70,2),0)</f>
        <v>0</v>
      </c>
      <c r="Y70" s="377">
        <f t="shared" si="6"/>
        <v>0</v>
      </c>
    </row>
    <row r="71" spans="2:25" outlineLevel="1" x14ac:dyDescent="0.25">
      <c r="B71" s="167">
        <v>64</v>
      </c>
      <c r="C71" s="1065" t="str">
        <f>IF(ISBLANK('MotorCusto (ORÇ)'!C71)," ",'MotorCusto (ORÇ)'!C71)</f>
        <v xml:space="preserve"> </v>
      </c>
      <c r="D71" s="1066"/>
      <c r="E71" s="1066"/>
      <c r="F71" s="1066"/>
      <c r="G71" s="1066"/>
      <c r="H71" s="505">
        <f>'MotorCusto (ORÇ)'!H71</f>
        <v>0</v>
      </c>
      <c r="I71" s="506">
        <f>'MotorCusto (ORÇ)'!I71</f>
        <v>0</v>
      </c>
      <c r="J71" s="498">
        <f>'MotorCusto (ORÇ)'!J71</f>
        <v>0</v>
      </c>
      <c r="K71" s="323">
        <f t="shared" si="0"/>
        <v>0</v>
      </c>
      <c r="L71" s="323">
        <f t="shared" si="1"/>
        <v>0</v>
      </c>
      <c r="M71" s="322"/>
      <c r="N71" s="322"/>
      <c r="P71" s="165">
        <f t="shared" si="2"/>
        <v>64</v>
      </c>
      <c r="Q71" s="1063" t="str">
        <f t="shared" si="3"/>
        <v xml:space="preserve"> </v>
      </c>
      <c r="R71" s="1063"/>
      <c r="S71" s="1063"/>
      <c r="T71" s="1063"/>
      <c r="U71" s="1064"/>
      <c r="V71" s="166">
        <f t="shared" si="4"/>
        <v>0</v>
      </c>
      <c r="W71" s="324">
        <f t="shared" si="5"/>
        <v>0</v>
      </c>
      <c r="X71" s="325">
        <f>IF(AND(K71&gt;0,'Custo Contábil'!$D$7&gt;0),ROUND(K71*('Custo Contábil'!$D$20/'Custo Contábil'!$D$7)*W71,2),0)</f>
        <v>0</v>
      </c>
      <c r="Y71" s="377">
        <f t="shared" si="6"/>
        <v>0</v>
      </c>
    </row>
    <row r="72" spans="2:25" outlineLevel="1" x14ac:dyDescent="0.25">
      <c r="B72" s="165">
        <v>65</v>
      </c>
      <c r="C72" s="1065" t="str">
        <f>IF(ISBLANK('MotorCusto (ORÇ)'!C72)," ",'MotorCusto (ORÇ)'!C72)</f>
        <v xml:space="preserve"> </v>
      </c>
      <c r="D72" s="1066"/>
      <c r="E72" s="1066"/>
      <c r="F72" s="1066"/>
      <c r="G72" s="1066"/>
      <c r="H72" s="505">
        <f>'MotorCusto (ORÇ)'!H72</f>
        <v>0</v>
      </c>
      <c r="I72" s="506">
        <f>'MotorCusto (ORÇ)'!I72</f>
        <v>0</v>
      </c>
      <c r="J72" s="498">
        <f>'MotorCusto (ORÇ)'!J72</f>
        <v>0</v>
      </c>
      <c r="K72" s="323">
        <f t="shared" si="0"/>
        <v>0</v>
      </c>
      <c r="L72" s="323">
        <f t="shared" si="1"/>
        <v>0</v>
      </c>
      <c r="M72" s="322"/>
      <c r="N72" s="322"/>
      <c r="P72" s="165">
        <f t="shared" si="2"/>
        <v>65</v>
      </c>
      <c r="Q72" s="1063" t="str">
        <f t="shared" si="3"/>
        <v xml:space="preserve"> </v>
      </c>
      <c r="R72" s="1063"/>
      <c r="S72" s="1063"/>
      <c r="T72" s="1063"/>
      <c r="U72" s="1064"/>
      <c r="V72" s="166">
        <f t="shared" si="4"/>
        <v>0</v>
      </c>
      <c r="W72" s="324">
        <f t="shared" si="5"/>
        <v>0</v>
      </c>
      <c r="X72" s="325">
        <f>IF(AND(K72&gt;0,'Custo Contábil'!$D$7&gt;0),ROUND(K72*('Custo Contábil'!$D$20/'Custo Contábil'!$D$7)*W72,2),0)</f>
        <v>0</v>
      </c>
      <c r="Y72" s="377">
        <f t="shared" si="6"/>
        <v>0</v>
      </c>
    </row>
    <row r="73" spans="2:25" outlineLevel="1" x14ac:dyDescent="0.25">
      <c r="B73" s="167">
        <v>66</v>
      </c>
      <c r="C73" s="1065" t="str">
        <f>IF(ISBLANK('MotorCusto (ORÇ)'!C73)," ",'MotorCusto (ORÇ)'!C73)</f>
        <v xml:space="preserve"> </v>
      </c>
      <c r="D73" s="1066"/>
      <c r="E73" s="1066"/>
      <c r="F73" s="1066"/>
      <c r="G73" s="1066"/>
      <c r="H73" s="505">
        <f>'MotorCusto (ORÇ)'!H73</f>
        <v>0</v>
      </c>
      <c r="I73" s="506">
        <f>'MotorCusto (ORÇ)'!I73</f>
        <v>0</v>
      </c>
      <c r="J73" s="498">
        <f>'MotorCusto (ORÇ)'!J73</f>
        <v>0</v>
      </c>
      <c r="K73" s="323">
        <f t="shared" ref="K73:K108" si="7">I73*J73</f>
        <v>0</v>
      </c>
      <c r="L73" s="323">
        <f t="shared" ref="L73:L108" si="8">K73-M73-N73</f>
        <v>0</v>
      </c>
      <c r="M73" s="322"/>
      <c r="N73" s="322"/>
      <c r="P73" s="165">
        <f t="shared" si="2"/>
        <v>66</v>
      </c>
      <c r="Q73" s="1063" t="str">
        <f t="shared" ref="Q73:Q107" si="9">IF(OR(C73=0,C73=""),"",C73)</f>
        <v xml:space="preserve"> </v>
      </c>
      <c r="R73" s="1063"/>
      <c r="S73" s="1063"/>
      <c r="T73" s="1063"/>
      <c r="U73" s="1064"/>
      <c r="V73" s="166">
        <f t="shared" ref="V73:V107" si="10">IF(H73="",0,H73)</f>
        <v>0</v>
      </c>
      <c r="W73" s="324">
        <f t="shared" ref="W73:W108" si="11">IF(OR(V73="",V73=0),0,(Desc*((1+Desc)^V73))/(((1+Desc)^V73)-1))</f>
        <v>0</v>
      </c>
      <c r="X73" s="325">
        <f>IF(AND(K73&gt;0,'Custo Contábil'!$D$7&gt;0),ROUND(K73*('Custo Contábil'!$D$20/'Custo Contábil'!$D$7)*W73,2),0)</f>
        <v>0</v>
      </c>
      <c r="Y73" s="377">
        <f t="shared" ref="Y73:Y108" si="12">V73*X73</f>
        <v>0</v>
      </c>
    </row>
    <row r="74" spans="2:25" outlineLevel="1" x14ac:dyDescent="0.25">
      <c r="B74" s="165">
        <v>67</v>
      </c>
      <c r="C74" s="1065" t="str">
        <f>IF(ISBLANK('MotorCusto (ORÇ)'!C74)," ",'MotorCusto (ORÇ)'!C74)</f>
        <v xml:space="preserve"> </v>
      </c>
      <c r="D74" s="1066"/>
      <c r="E74" s="1066"/>
      <c r="F74" s="1066"/>
      <c r="G74" s="1066"/>
      <c r="H74" s="505">
        <f>'MotorCusto (ORÇ)'!H74</f>
        <v>0</v>
      </c>
      <c r="I74" s="506">
        <f>'MotorCusto (ORÇ)'!I74</f>
        <v>0</v>
      </c>
      <c r="J74" s="498">
        <f>'MotorCusto (ORÇ)'!J74</f>
        <v>0</v>
      </c>
      <c r="K74" s="323">
        <f t="shared" si="7"/>
        <v>0</v>
      </c>
      <c r="L74" s="323">
        <f t="shared" si="8"/>
        <v>0</v>
      </c>
      <c r="M74" s="322"/>
      <c r="N74" s="322"/>
      <c r="P74" s="165">
        <f t="shared" si="2"/>
        <v>67</v>
      </c>
      <c r="Q74" s="1063" t="str">
        <f t="shared" si="9"/>
        <v xml:space="preserve"> </v>
      </c>
      <c r="R74" s="1063"/>
      <c r="S74" s="1063"/>
      <c r="T74" s="1063"/>
      <c r="U74" s="1064"/>
      <c r="V74" s="166">
        <f t="shared" si="10"/>
        <v>0</v>
      </c>
      <c r="W74" s="324">
        <f t="shared" si="11"/>
        <v>0</v>
      </c>
      <c r="X74" s="325">
        <f>IF(AND(K74&gt;0,'Custo Contábil'!$D$7&gt;0),ROUND(K74*('Custo Contábil'!$D$20/'Custo Contábil'!$D$7)*W74,2),0)</f>
        <v>0</v>
      </c>
      <c r="Y74" s="377">
        <f t="shared" si="12"/>
        <v>0</v>
      </c>
    </row>
    <row r="75" spans="2:25" outlineLevel="1" x14ac:dyDescent="0.25">
      <c r="B75" s="167">
        <v>68</v>
      </c>
      <c r="C75" s="1065" t="str">
        <f>IF(ISBLANK('MotorCusto (ORÇ)'!C75)," ",'MotorCusto (ORÇ)'!C75)</f>
        <v xml:space="preserve"> </v>
      </c>
      <c r="D75" s="1066"/>
      <c r="E75" s="1066"/>
      <c r="F75" s="1066"/>
      <c r="G75" s="1066"/>
      <c r="H75" s="505">
        <f>'MotorCusto (ORÇ)'!H75</f>
        <v>0</v>
      </c>
      <c r="I75" s="506">
        <f>'MotorCusto (ORÇ)'!I75</f>
        <v>0</v>
      </c>
      <c r="J75" s="498">
        <f>'MotorCusto (ORÇ)'!J75</f>
        <v>0</v>
      </c>
      <c r="K75" s="323">
        <f t="shared" si="7"/>
        <v>0</v>
      </c>
      <c r="L75" s="323">
        <f t="shared" si="8"/>
        <v>0</v>
      </c>
      <c r="M75" s="322"/>
      <c r="N75" s="322"/>
      <c r="P75" s="165">
        <f t="shared" si="2"/>
        <v>68</v>
      </c>
      <c r="Q75" s="1063" t="str">
        <f t="shared" si="9"/>
        <v xml:space="preserve"> </v>
      </c>
      <c r="R75" s="1063"/>
      <c r="S75" s="1063"/>
      <c r="T75" s="1063"/>
      <c r="U75" s="1064"/>
      <c r="V75" s="166">
        <f t="shared" si="10"/>
        <v>0</v>
      </c>
      <c r="W75" s="324">
        <f t="shared" si="11"/>
        <v>0</v>
      </c>
      <c r="X75" s="325">
        <f>IF(AND(K75&gt;0,'Custo Contábil'!$D$7&gt;0),ROUND(K75*('Custo Contábil'!$D$20/'Custo Contábil'!$D$7)*W75,2),0)</f>
        <v>0</v>
      </c>
      <c r="Y75" s="377">
        <f t="shared" si="12"/>
        <v>0</v>
      </c>
    </row>
    <row r="76" spans="2:25" outlineLevel="1" x14ac:dyDescent="0.25">
      <c r="B76" s="165">
        <v>69</v>
      </c>
      <c r="C76" s="1065" t="str">
        <f>IF(ISBLANK('MotorCusto (ORÇ)'!C76)," ",'MotorCusto (ORÇ)'!C76)</f>
        <v xml:space="preserve"> </v>
      </c>
      <c r="D76" s="1066"/>
      <c r="E76" s="1066"/>
      <c r="F76" s="1066"/>
      <c r="G76" s="1066"/>
      <c r="H76" s="505">
        <f>'MotorCusto (ORÇ)'!H76</f>
        <v>0</v>
      </c>
      <c r="I76" s="506">
        <f>'MotorCusto (ORÇ)'!I76</f>
        <v>0</v>
      </c>
      <c r="J76" s="498">
        <f>'MotorCusto (ORÇ)'!J76</f>
        <v>0</v>
      </c>
      <c r="K76" s="323">
        <f t="shared" si="7"/>
        <v>0</v>
      </c>
      <c r="L76" s="323">
        <f t="shared" si="8"/>
        <v>0</v>
      </c>
      <c r="M76" s="322"/>
      <c r="N76" s="322"/>
      <c r="P76" s="165">
        <f t="shared" si="2"/>
        <v>69</v>
      </c>
      <c r="Q76" s="1063" t="str">
        <f t="shared" si="9"/>
        <v xml:space="preserve"> </v>
      </c>
      <c r="R76" s="1063"/>
      <c r="S76" s="1063"/>
      <c r="T76" s="1063"/>
      <c r="U76" s="1064"/>
      <c r="V76" s="166">
        <f t="shared" si="10"/>
        <v>0</v>
      </c>
      <c r="W76" s="324">
        <f t="shared" si="11"/>
        <v>0</v>
      </c>
      <c r="X76" s="325">
        <f>IF(AND(K76&gt;0,'Custo Contábil'!$D$7&gt;0),ROUND(K76*('Custo Contábil'!$D$20/'Custo Contábil'!$D$7)*W76,2),0)</f>
        <v>0</v>
      </c>
      <c r="Y76" s="377">
        <f t="shared" si="12"/>
        <v>0</v>
      </c>
    </row>
    <row r="77" spans="2:25" outlineLevel="1" x14ac:dyDescent="0.25">
      <c r="B77" s="167">
        <v>70</v>
      </c>
      <c r="C77" s="1065" t="str">
        <f>IF(ISBLANK('MotorCusto (ORÇ)'!C77)," ",'MotorCusto (ORÇ)'!C77)</f>
        <v xml:space="preserve"> </v>
      </c>
      <c r="D77" s="1066"/>
      <c r="E77" s="1066"/>
      <c r="F77" s="1066"/>
      <c r="G77" s="1066"/>
      <c r="H77" s="505">
        <f>'MotorCusto (ORÇ)'!H77</f>
        <v>0</v>
      </c>
      <c r="I77" s="506">
        <f>'MotorCusto (ORÇ)'!I77</f>
        <v>0</v>
      </c>
      <c r="J77" s="498">
        <f>'MotorCusto (ORÇ)'!J77</f>
        <v>0</v>
      </c>
      <c r="K77" s="323">
        <f t="shared" si="7"/>
        <v>0</v>
      </c>
      <c r="L77" s="323">
        <f t="shared" si="8"/>
        <v>0</v>
      </c>
      <c r="M77" s="322"/>
      <c r="N77" s="322"/>
      <c r="P77" s="165">
        <f t="shared" si="2"/>
        <v>70</v>
      </c>
      <c r="Q77" s="1063" t="str">
        <f t="shared" si="9"/>
        <v xml:space="preserve"> </v>
      </c>
      <c r="R77" s="1063"/>
      <c r="S77" s="1063"/>
      <c r="T77" s="1063"/>
      <c r="U77" s="1064"/>
      <c r="V77" s="166">
        <f t="shared" si="10"/>
        <v>0</v>
      </c>
      <c r="W77" s="324">
        <f t="shared" si="11"/>
        <v>0</v>
      </c>
      <c r="X77" s="325">
        <f>IF(AND(K77&gt;0,'Custo Contábil'!$D$7&gt;0),ROUND(K77*('Custo Contábil'!$D$20/'Custo Contábil'!$D$7)*W77,2),0)</f>
        <v>0</v>
      </c>
      <c r="Y77" s="377">
        <f t="shared" si="12"/>
        <v>0</v>
      </c>
    </row>
    <row r="78" spans="2:25" outlineLevel="1" x14ac:dyDescent="0.25">
      <c r="B78" s="165">
        <v>71</v>
      </c>
      <c r="C78" s="1065" t="str">
        <f>IF(ISBLANK('MotorCusto (ORÇ)'!C78)," ",'MotorCusto (ORÇ)'!C78)</f>
        <v xml:space="preserve"> </v>
      </c>
      <c r="D78" s="1066"/>
      <c r="E78" s="1066"/>
      <c r="F78" s="1066"/>
      <c r="G78" s="1066"/>
      <c r="H78" s="505">
        <f>'MotorCusto (ORÇ)'!H78</f>
        <v>0</v>
      </c>
      <c r="I78" s="506">
        <f>'MotorCusto (ORÇ)'!I78</f>
        <v>0</v>
      </c>
      <c r="J78" s="498">
        <f>'MotorCusto (ORÇ)'!J78</f>
        <v>0</v>
      </c>
      <c r="K78" s="323">
        <f t="shared" si="7"/>
        <v>0</v>
      </c>
      <c r="L78" s="323">
        <f t="shared" si="8"/>
        <v>0</v>
      </c>
      <c r="M78" s="322"/>
      <c r="N78" s="322"/>
      <c r="P78" s="165">
        <f t="shared" si="2"/>
        <v>71</v>
      </c>
      <c r="Q78" s="1063" t="str">
        <f t="shared" si="9"/>
        <v xml:space="preserve"> </v>
      </c>
      <c r="R78" s="1063"/>
      <c r="S78" s="1063"/>
      <c r="T78" s="1063"/>
      <c r="U78" s="1064"/>
      <c r="V78" s="166">
        <f t="shared" si="10"/>
        <v>0</v>
      </c>
      <c r="W78" s="324">
        <f t="shared" si="11"/>
        <v>0</v>
      </c>
      <c r="X78" s="325">
        <f>IF(AND(K78&gt;0,'Custo Contábil'!$D$7&gt;0),ROUND(K78*('Custo Contábil'!$D$20/'Custo Contábil'!$D$7)*W78,2),0)</f>
        <v>0</v>
      </c>
      <c r="Y78" s="377">
        <f t="shared" si="12"/>
        <v>0</v>
      </c>
    </row>
    <row r="79" spans="2:25" outlineLevel="1" x14ac:dyDescent="0.25">
      <c r="B79" s="167">
        <v>72</v>
      </c>
      <c r="C79" s="1065" t="str">
        <f>IF(ISBLANK('MotorCusto (ORÇ)'!C79)," ",'MotorCusto (ORÇ)'!C79)</f>
        <v xml:space="preserve"> </v>
      </c>
      <c r="D79" s="1066"/>
      <c r="E79" s="1066"/>
      <c r="F79" s="1066"/>
      <c r="G79" s="1066"/>
      <c r="H79" s="505">
        <f>'MotorCusto (ORÇ)'!H79</f>
        <v>0</v>
      </c>
      <c r="I79" s="506">
        <f>'MotorCusto (ORÇ)'!I79</f>
        <v>0</v>
      </c>
      <c r="J79" s="498">
        <f>'MotorCusto (ORÇ)'!J79</f>
        <v>0</v>
      </c>
      <c r="K79" s="323">
        <f t="shared" si="7"/>
        <v>0</v>
      </c>
      <c r="L79" s="323">
        <f t="shared" si="8"/>
        <v>0</v>
      </c>
      <c r="M79" s="322"/>
      <c r="N79" s="322"/>
      <c r="P79" s="165">
        <f t="shared" si="2"/>
        <v>72</v>
      </c>
      <c r="Q79" s="1063" t="str">
        <f t="shared" si="9"/>
        <v xml:space="preserve"> </v>
      </c>
      <c r="R79" s="1063"/>
      <c r="S79" s="1063"/>
      <c r="T79" s="1063"/>
      <c r="U79" s="1064"/>
      <c r="V79" s="166">
        <f t="shared" si="10"/>
        <v>0</v>
      </c>
      <c r="W79" s="324">
        <f t="shared" si="11"/>
        <v>0</v>
      </c>
      <c r="X79" s="325">
        <f>IF(AND(K79&gt;0,'Custo Contábil'!$D$7&gt;0),ROUND(K79*('Custo Contábil'!$D$20/'Custo Contábil'!$D$7)*W79,2),0)</f>
        <v>0</v>
      </c>
      <c r="Y79" s="377">
        <f t="shared" si="12"/>
        <v>0</v>
      </c>
    </row>
    <row r="80" spans="2:25" outlineLevel="1" x14ac:dyDescent="0.25">
      <c r="B80" s="165">
        <v>73</v>
      </c>
      <c r="C80" s="1065" t="str">
        <f>IF(ISBLANK('MotorCusto (ORÇ)'!C80)," ",'MotorCusto (ORÇ)'!C80)</f>
        <v xml:space="preserve"> </v>
      </c>
      <c r="D80" s="1066"/>
      <c r="E80" s="1066"/>
      <c r="F80" s="1066"/>
      <c r="G80" s="1066"/>
      <c r="H80" s="505">
        <f>'MotorCusto (ORÇ)'!H80</f>
        <v>0</v>
      </c>
      <c r="I80" s="506">
        <f>'MotorCusto (ORÇ)'!I80</f>
        <v>0</v>
      </c>
      <c r="J80" s="498">
        <f>'MotorCusto (ORÇ)'!J80</f>
        <v>0</v>
      </c>
      <c r="K80" s="323">
        <f t="shared" si="7"/>
        <v>0</v>
      </c>
      <c r="L80" s="323">
        <f t="shared" si="8"/>
        <v>0</v>
      </c>
      <c r="M80" s="322"/>
      <c r="N80" s="322"/>
      <c r="P80" s="165">
        <f t="shared" si="2"/>
        <v>73</v>
      </c>
      <c r="Q80" s="1063" t="str">
        <f t="shared" si="9"/>
        <v xml:space="preserve"> </v>
      </c>
      <c r="R80" s="1063"/>
      <c r="S80" s="1063"/>
      <c r="T80" s="1063"/>
      <c r="U80" s="1064"/>
      <c r="V80" s="166">
        <f t="shared" si="10"/>
        <v>0</v>
      </c>
      <c r="W80" s="324">
        <f t="shared" si="11"/>
        <v>0</v>
      </c>
      <c r="X80" s="325">
        <f>IF(AND(K80&gt;0,'Custo Contábil'!$D$7&gt;0),ROUND(K80*('Custo Contábil'!$D$20/'Custo Contábil'!$D$7)*W80,2),0)</f>
        <v>0</v>
      </c>
      <c r="Y80" s="377">
        <f t="shared" si="12"/>
        <v>0</v>
      </c>
    </row>
    <row r="81" spans="2:25" outlineLevel="1" x14ac:dyDescent="0.25">
      <c r="B81" s="167">
        <v>74</v>
      </c>
      <c r="C81" s="1065" t="str">
        <f>IF(ISBLANK('MotorCusto (ORÇ)'!C81)," ",'MotorCusto (ORÇ)'!C81)</f>
        <v xml:space="preserve"> </v>
      </c>
      <c r="D81" s="1066"/>
      <c r="E81" s="1066"/>
      <c r="F81" s="1066"/>
      <c r="G81" s="1066"/>
      <c r="H81" s="505">
        <f>'MotorCusto (ORÇ)'!H81</f>
        <v>0</v>
      </c>
      <c r="I81" s="506">
        <f>'MotorCusto (ORÇ)'!I81</f>
        <v>0</v>
      </c>
      <c r="J81" s="498">
        <f>'MotorCusto (ORÇ)'!J81</f>
        <v>0</v>
      </c>
      <c r="K81" s="323">
        <f t="shared" si="7"/>
        <v>0</v>
      </c>
      <c r="L81" s="323">
        <f t="shared" si="8"/>
        <v>0</v>
      </c>
      <c r="M81" s="322"/>
      <c r="N81" s="322"/>
      <c r="P81" s="165">
        <f t="shared" si="2"/>
        <v>74</v>
      </c>
      <c r="Q81" s="1063" t="str">
        <f t="shared" si="9"/>
        <v xml:space="preserve"> </v>
      </c>
      <c r="R81" s="1063"/>
      <c r="S81" s="1063"/>
      <c r="T81" s="1063"/>
      <c r="U81" s="1064"/>
      <c r="V81" s="166">
        <f t="shared" si="10"/>
        <v>0</v>
      </c>
      <c r="W81" s="324">
        <f t="shared" si="11"/>
        <v>0</v>
      </c>
      <c r="X81" s="325">
        <f>IF(AND(K81&gt;0,'Custo Contábil'!$D$7&gt;0),ROUND(K81*('Custo Contábil'!$D$20/'Custo Contábil'!$D$7)*W81,2),0)</f>
        <v>0</v>
      </c>
      <c r="Y81" s="377">
        <f t="shared" si="12"/>
        <v>0</v>
      </c>
    </row>
    <row r="82" spans="2:25" outlineLevel="1" x14ac:dyDescent="0.25">
      <c r="B82" s="165">
        <v>75</v>
      </c>
      <c r="C82" s="1065" t="str">
        <f>IF(ISBLANK('MotorCusto (ORÇ)'!C82)," ",'MotorCusto (ORÇ)'!C82)</f>
        <v xml:space="preserve"> </v>
      </c>
      <c r="D82" s="1066"/>
      <c r="E82" s="1066"/>
      <c r="F82" s="1066"/>
      <c r="G82" s="1066"/>
      <c r="H82" s="505">
        <f>'MotorCusto (ORÇ)'!H82</f>
        <v>0</v>
      </c>
      <c r="I82" s="506">
        <f>'MotorCusto (ORÇ)'!I82</f>
        <v>0</v>
      </c>
      <c r="J82" s="498">
        <f>'MotorCusto (ORÇ)'!J82</f>
        <v>0</v>
      </c>
      <c r="K82" s="323">
        <f t="shared" si="7"/>
        <v>0</v>
      </c>
      <c r="L82" s="323">
        <f t="shared" si="8"/>
        <v>0</v>
      </c>
      <c r="M82" s="322"/>
      <c r="N82" s="322"/>
      <c r="P82" s="165">
        <f t="shared" si="2"/>
        <v>75</v>
      </c>
      <c r="Q82" s="1063" t="str">
        <f t="shared" si="9"/>
        <v xml:space="preserve"> </v>
      </c>
      <c r="R82" s="1063"/>
      <c r="S82" s="1063"/>
      <c r="T82" s="1063"/>
      <c r="U82" s="1064"/>
      <c r="V82" s="166">
        <f t="shared" si="10"/>
        <v>0</v>
      </c>
      <c r="W82" s="324">
        <f t="shared" si="11"/>
        <v>0</v>
      </c>
      <c r="X82" s="325">
        <f>IF(AND(K82&gt;0,'Custo Contábil'!$D$7&gt;0),ROUND(K82*('Custo Contábil'!$D$20/'Custo Contábil'!$D$7)*W82,2),0)</f>
        <v>0</v>
      </c>
      <c r="Y82" s="377">
        <f t="shared" si="12"/>
        <v>0</v>
      </c>
    </row>
    <row r="83" spans="2:25" outlineLevel="1" x14ac:dyDescent="0.25">
      <c r="B83" s="167">
        <v>76</v>
      </c>
      <c r="C83" s="1065" t="str">
        <f>IF(ISBLANK('MotorCusto (ORÇ)'!C83)," ",'MotorCusto (ORÇ)'!C83)</f>
        <v xml:space="preserve"> </v>
      </c>
      <c r="D83" s="1066"/>
      <c r="E83" s="1066"/>
      <c r="F83" s="1066"/>
      <c r="G83" s="1066"/>
      <c r="H83" s="505">
        <f>'MotorCusto (ORÇ)'!H83</f>
        <v>0</v>
      </c>
      <c r="I83" s="506">
        <f>'MotorCusto (ORÇ)'!I83</f>
        <v>0</v>
      </c>
      <c r="J83" s="498">
        <f>'MotorCusto (ORÇ)'!J83</f>
        <v>0</v>
      </c>
      <c r="K83" s="323">
        <f t="shared" si="7"/>
        <v>0</v>
      </c>
      <c r="L83" s="323">
        <f t="shared" si="8"/>
        <v>0</v>
      </c>
      <c r="M83" s="322"/>
      <c r="N83" s="322"/>
      <c r="P83" s="165">
        <f t="shared" si="2"/>
        <v>76</v>
      </c>
      <c r="Q83" s="1063" t="str">
        <f t="shared" si="9"/>
        <v xml:space="preserve"> </v>
      </c>
      <c r="R83" s="1063"/>
      <c r="S83" s="1063"/>
      <c r="T83" s="1063"/>
      <c r="U83" s="1064"/>
      <c r="V83" s="166">
        <f t="shared" si="10"/>
        <v>0</v>
      </c>
      <c r="W83" s="324">
        <f t="shared" si="11"/>
        <v>0</v>
      </c>
      <c r="X83" s="325">
        <f>IF(AND(K83&gt;0,'Custo Contábil'!$D$7&gt;0),ROUND(K83*('Custo Contábil'!$D$20/'Custo Contábil'!$D$7)*W83,2),0)</f>
        <v>0</v>
      </c>
      <c r="Y83" s="377">
        <f t="shared" si="12"/>
        <v>0</v>
      </c>
    </row>
    <row r="84" spans="2:25" outlineLevel="1" x14ac:dyDescent="0.25">
      <c r="B84" s="165">
        <v>77</v>
      </c>
      <c r="C84" s="1065" t="str">
        <f>IF(ISBLANK('MotorCusto (ORÇ)'!C84)," ",'MotorCusto (ORÇ)'!C84)</f>
        <v xml:space="preserve"> </v>
      </c>
      <c r="D84" s="1066"/>
      <c r="E84" s="1066"/>
      <c r="F84" s="1066"/>
      <c r="G84" s="1066"/>
      <c r="H84" s="505">
        <f>'MotorCusto (ORÇ)'!H84</f>
        <v>0</v>
      </c>
      <c r="I84" s="506">
        <f>'MotorCusto (ORÇ)'!I84</f>
        <v>0</v>
      </c>
      <c r="J84" s="498">
        <f>'MotorCusto (ORÇ)'!J84</f>
        <v>0</v>
      </c>
      <c r="K84" s="323">
        <f t="shared" si="7"/>
        <v>0</v>
      </c>
      <c r="L84" s="323">
        <f t="shared" si="8"/>
        <v>0</v>
      </c>
      <c r="M84" s="322"/>
      <c r="N84" s="322"/>
      <c r="P84" s="165">
        <f t="shared" si="2"/>
        <v>77</v>
      </c>
      <c r="Q84" s="1063" t="str">
        <f t="shared" si="9"/>
        <v xml:space="preserve"> </v>
      </c>
      <c r="R84" s="1063"/>
      <c r="S84" s="1063"/>
      <c r="T84" s="1063"/>
      <c r="U84" s="1064"/>
      <c r="V84" s="166">
        <f t="shared" si="10"/>
        <v>0</v>
      </c>
      <c r="W84" s="324">
        <f t="shared" si="11"/>
        <v>0</v>
      </c>
      <c r="X84" s="325">
        <f>IF(AND(K84&gt;0,'Custo Contábil'!$D$7&gt;0),ROUND(K84*('Custo Contábil'!$D$20/'Custo Contábil'!$D$7)*W84,2),0)</f>
        <v>0</v>
      </c>
      <c r="Y84" s="377">
        <f t="shared" si="12"/>
        <v>0</v>
      </c>
    </row>
    <row r="85" spans="2:25" outlineLevel="1" x14ac:dyDescent="0.25">
      <c r="B85" s="167">
        <v>78</v>
      </c>
      <c r="C85" s="1065" t="str">
        <f>IF(ISBLANK('MotorCusto (ORÇ)'!C85)," ",'MotorCusto (ORÇ)'!C85)</f>
        <v xml:space="preserve"> </v>
      </c>
      <c r="D85" s="1066"/>
      <c r="E85" s="1066"/>
      <c r="F85" s="1066"/>
      <c r="G85" s="1066"/>
      <c r="H85" s="505">
        <f>'MotorCusto (ORÇ)'!H85</f>
        <v>0</v>
      </c>
      <c r="I85" s="506">
        <f>'MotorCusto (ORÇ)'!I85</f>
        <v>0</v>
      </c>
      <c r="J85" s="498">
        <f>'MotorCusto (ORÇ)'!J85</f>
        <v>0</v>
      </c>
      <c r="K85" s="323">
        <f t="shared" si="7"/>
        <v>0</v>
      </c>
      <c r="L85" s="323">
        <f t="shared" si="8"/>
        <v>0</v>
      </c>
      <c r="M85" s="322"/>
      <c r="N85" s="322"/>
      <c r="P85" s="165">
        <f t="shared" si="2"/>
        <v>78</v>
      </c>
      <c r="Q85" s="1063" t="str">
        <f t="shared" si="9"/>
        <v xml:space="preserve"> </v>
      </c>
      <c r="R85" s="1063"/>
      <c r="S85" s="1063"/>
      <c r="T85" s="1063"/>
      <c r="U85" s="1064"/>
      <c r="V85" s="166">
        <f t="shared" si="10"/>
        <v>0</v>
      </c>
      <c r="W85" s="324">
        <f t="shared" si="11"/>
        <v>0</v>
      </c>
      <c r="X85" s="325">
        <f>IF(AND(K85&gt;0,'Custo Contábil'!$D$7&gt;0),ROUND(K85*('Custo Contábil'!$D$20/'Custo Contábil'!$D$7)*W85,2),0)</f>
        <v>0</v>
      </c>
      <c r="Y85" s="377">
        <f t="shared" si="12"/>
        <v>0</v>
      </c>
    </row>
    <row r="86" spans="2:25" outlineLevel="1" x14ac:dyDescent="0.25">
      <c r="B86" s="165">
        <v>79</v>
      </c>
      <c r="C86" s="1065" t="str">
        <f>IF(ISBLANK('MotorCusto (ORÇ)'!C86)," ",'MotorCusto (ORÇ)'!C86)</f>
        <v xml:space="preserve"> </v>
      </c>
      <c r="D86" s="1066"/>
      <c r="E86" s="1066"/>
      <c r="F86" s="1066"/>
      <c r="G86" s="1066"/>
      <c r="H86" s="505">
        <f>'MotorCusto (ORÇ)'!H86</f>
        <v>0</v>
      </c>
      <c r="I86" s="506">
        <f>'MotorCusto (ORÇ)'!I86</f>
        <v>0</v>
      </c>
      <c r="J86" s="498">
        <f>'MotorCusto (ORÇ)'!J86</f>
        <v>0</v>
      </c>
      <c r="K86" s="323">
        <f t="shared" si="7"/>
        <v>0</v>
      </c>
      <c r="L86" s="323">
        <f t="shared" si="8"/>
        <v>0</v>
      </c>
      <c r="M86" s="322"/>
      <c r="N86" s="322"/>
      <c r="P86" s="165">
        <f t="shared" si="2"/>
        <v>79</v>
      </c>
      <c r="Q86" s="1063" t="str">
        <f t="shared" si="9"/>
        <v xml:space="preserve"> </v>
      </c>
      <c r="R86" s="1063"/>
      <c r="S86" s="1063"/>
      <c r="T86" s="1063"/>
      <c r="U86" s="1064"/>
      <c r="V86" s="166">
        <f t="shared" si="10"/>
        <v>0</v>
      </c>
      <c r="W86" s="324">
        <f t="shared" si="11"/>
        <v>0</v>
      </c>
      <c r="X86" s="325">
        <f>IF(AND(K86&gt;0,'Custo Contábil'!$D$7&gt;0),ROUND(K86*('Custo Contábil'!$D$20/'Custo Contábil'!$D$7)*W86,2),0)</f>
        <v>0</v>
      </c>
      <c r="Y86" s="377">
        <f t="shared" si="12"/>
        <v>0</v>
      </c>
    </row>
    <row r="87" spans="2:25" outlineLevel="1" x14ac:dyDescent="0.25">
      <c r="B87" s="167">
        <v>80</v>
      </c>
      <c r="C87" s="1065" t="str">
        <f>IF(ISBLANK('MotorCusto (ORÇ)'!C87)," ",'MotorCusto (ORÇ)'!C87)</f>
        <v xml:space="preserve"> </v>
      </c>
      <c r="D87" s="1066"/>
      <c r="E87" s="1066"/>
      <c r="F87" s="1066"/>
      <c r="G87" s="1066"/>
      <c r="H87" s="505">
        <f>'MotorCusto (ORÇ)'!H87</f>
        <v>0</v>
      </c>
      <c r="I87" s="506">
        <f>'MotorCusto (ORÇ)'!I87</f>
        <v>0</v>
      </c>
      <c r="J87" s="498">
        <f>'MotorCusto (ORÇ)'!J87</f>
        <v>0</v>
      </c>
      <c r="K87" s="323">
        <f t="shared" si="7"/>
        <v>0</v>
      </c>
      <c r="L87" s="323">
        <f t="shared" si="8"/>
        <v>0</v>
      </c>
      <c r="M87" s="322"/>
      <c r="N87" s="322"/>
      <c r="P87" s="165">
        <f t="shared" si="2"/>
        <v>80</v>
      </c>
      <c r="Q87" s="1063" t="str">
        <f t="shared" si="9"/>
        <v xml:space="preserve"> </v>
      </c>
      <c r="R87" s="1063"/>
      <c r="S87" s="1063"/>
      <c r="T87" s="1063"/>
      <c r="U87" s="1064"/>
      <c r="V87" s="166">
        <f t="shared" si="10"/>
        <v>0</v>
      </c>
      <c r="W87" s="324">
        <f t="shared" si="11"/>
        <v>0</v>
      </c>
      <c r="X87" s="325">
        <f>IF(AND(K87&gt;0,'Custo Contábil'!$D$7&gt;0),ROUND(K87*('Custo Contábil'!$D$20/'Custo Contábil'!$D$7)*W87,2),0)</f>
        <v>0</v>
      </c>
      <c r="Y87" s="377">
        <f t="shared" si="12"/>
        <v>0</v>
      </c>
    </row>
    <row r="88" spans="2:25" outlineLevel="1" x14ac:dyDescent="0.25">
      <c r="B88" s="165">
        <v>81</v>
      </c>
      <c r="C88" s="1065" t="str">
        <f>IF(ISBLANK('MotorCusto (ORÇ)'!C88)," ",'MotorCusto (ORÇ)'!C88)</f>
        <v xml:space="preserve"> </v>
      </c>
      <c r="D88" s="1066"/>
      <c r="E88" s="1066"/>
      <c r="F88" s="1066"/>
      <c r="G88" s="1066"/>
      <c r="H88" s="505">
        <f>'MotorCusto (ORÇ)'!H88</f>
        <v>0</v>
      </c>
      <c r="I88" s="506">
        <f>'MotorCusto (ORÇ)'!I88</f>
        <v>0</v>
      </c>
      <c r="J88" s="498">
        <f>'MotorCusto (ORÇ)'!J88</f>
        <v>0</v>
      </c>
      <c r="K88" s="323">
        <f t="shared" si="7"/>
        <v>0</v>
      </c>
      <c r="L88" s="323">
        <f t="shared" si="8"/>
        <v>0</v>
      </c>
      <c r="M88" s="322"/>
      <c r="N88" s="322"/>
      <c r="P88" s="165">
        <f t="shared" si="2"/>
        <v>81</v>
      </c>
      <c r="Q88" s="1063" t="str">
        <f t="shared" si="9"/>
        <v xml:space="preserve"> </v>
      </c>
      <c r="R88" s="1063"/>
      <c r="S88" s="1063"/>
      <c r="T88" s="1063"/>
      <c r="U88" s="1064"/>
      <c r="V88" s="166">
        <f t="shared" si="10"/>
        <v>0</v>
      </c>
      <c r="W88" s="324">
        <f t="shared" si="11"/>
        <v>0</v>
      </c>
      <c r="X88" s="325">
        <f>IF(AND(K88&gt;0,'Custo Contábil'!$D$7&gt;0),ROUND(K88*('Custo Contábil'!$D$20/'Custo Contábil'!$D$7)*W88,2),0)</f>
        <v>0</v>
      </c>
      <c r="Y88" s="377">
        <f t="shared" si="12"/>
        <v>0</v>
      </c>
    </row>
    <row r="89" spans="2:25" outlineLevel="1" x14ac:dyDescent="0.25">
      <c r="B89" s="167">
        <v>82</v>
      </c>
      <c r="C89" s="1065" t="str">
        <f>IF(ISBLANK('MotorCusto (ORÇ)'!C89)," ",'MotorCusto (ORÇ)'!C89)</f>
        <v xml:space="preserve"> </v>
      </c>
      <c r="D89" s="1066"/>
      <c r="E89" s="1066"/>
      <c r="F89" s="1066"/>
      <c r="G89" s="1066"/>
      <c r="H89" s="505">
        <f>'MotorCusto (ORÇ)'!H89</f>
        <v>0</v>
      </c>
      <c r="I89" s="506">
        <f>'MotorCusto (ORÇ)'!I89</f>
        <v>0</v>
      </c>
      <c r="J89" s="498">
        <f>'MotorCusto (ORÇ)'!J89</f>
        <v>0</v>
      </c>
      <c r="K89" s="323">
        <f t="shared" si="7"/>
        <v>0</v>
      </c>
      <c r="L89" s="323">
        <f t="shared" si="8"/>
        <v>0</v>
      </c>
      <c r="M89" s="322"/>
      <c r="N89" s="322"/>
      <c r="P89" s="165">
        <f t="shared" si="2"/>
        <v>82</v>
      </c>
      <c r="Q89" s="1063" t="str">
        <f t="shared" si="9"/>
        <v xml:space="preserve"> </v>
      </c>
      <c r="R89" s="1063"/>
      <c r="S89" s="1063"/>
      <c r="T89" s="1063"/>
      <c r="U89" s="1064"/>
      <c r="V89" s="166">
        <f t="shared" si="10"/>
        <v>0</v>
      </c>
      <c r="W89" s="324">
        <f t="shared" si="11"/>
        <v>0</v>
      </c>
      <c r="X89" s="325">
        <f>IF(AND(K89&gt;0,'Custo Contábil'!$D$7&gt;0),ROUND(K89*('Custo Contábil'!$D$20/'Custo Contábil'!$D$7)*W89,2),0)</f>
        <v>0</v>
      </c>
      <c r="Y89" s="377">
        <f t="shared" si="12"/>
        <v>0</v>
      </c>
    </row>
    <row r="90" spans="2:25" outlineLevel="1" x14ac:dyDescent="0.25">
      <c r="B90" s="165">
        <v>83</v>
      </c>
      <c r="C90" s="1065" t="str">
        <f>IF(ISBLANK('MotorCusto (ORÇ)'!C90)," ",'MotorCusto (ORÇ)'!C90)</f>
        <v xml:space="preserve"> </v>
      </c>
      <c r="D90" s="1066"/>
      <c r="E90" s="1066"/>
      <c r="F90" s="1066"/>
      <c r="G90" s="1066"/>
      <c r="H90" s="505">
        <f>'MotorCusto (ORÇ)'!H90</f>
        <v>0</v>
      </c>
      <c r="I90" s="506">
        <f>'MotorCusto (ORÇ)'!I90</f>
        <v>0</v>
      </c>
      <c r="J90" s="498">
        <f>'MotorCusto (ORÇ)'!J90</f>
        <v>0</v>
      </c>
      <c r="K90" s="323">
        <f t="shared" si="7"/>
        <v>0</v>
      </c>
      <c r="L90" s="323">
        <f t="shared" si="8"/>
        <v>0</v>
      </c>
      <c r="M90" s="322"/>
      <c r="N90" s="322"/>
      <c r="P90" s="165">
        <f t="shared" si="2"/>
        <v>83</v>
      </c>
      <c r="Q90" s="1063" t="str">
        <f t="shared" si="9"/>
        <v xml:space="preserve"> </v>
      </c>
      <c r="R90" s="1063"/>
      <c r="S90" s="1063"/>
      <c r="T90" s="1063"/>
      <c r="U90" s="1064"/>
      <c r="V90" s="166">
        <f t="shared" si="10"/>
        <v>0</v>
      </c>
      <c r="W90" s="324">
        <f t="shared" si="11"/>
        <v>0</v>
      </c>
      <c r="X90" s="325">
        <f>IF(AND(K90&gt;0,'Custo Contábil'!$D$7&gt;0),ROUND(K90*('Custo Contábil'!$D$20/'Custo Contábil'!$D$7)*W90,2),0)</f>
        <v>0</v>
      </c>
      <c r="Y90" s="377">
        <f t="shared" si="12"/>
        <v>0</v>
      </c>
    </row>
    <row r="91" spans="2:25" outlineLevel="1" x14ac:dyDescent="0.25">
      <c r="B91" s="167">
        <v>84</v>
      </c>
      <c r="C91" s="1065" t="str">
        <f>IF(ISBLANK('MotorCusto (ORÇ)'!C91)," ",'MotorCusto (ORÇ)'!C91)</f>
        <v xml:space="preserve"> </v>
      </c>
      <c r="D91" s="1066"/>
      <c r="E91" s="1066"/>
      <c r="F91" s="1066"/>
      <c r="G91" s="1066"/>
      <c r="H91" s="505">
        <f>'MotorCusto (ORÇ)'!H91</f>
        <v>0</v>
      </c>
      <c r="I91" s="506">
        <f>'MotorCusto (ORÇ)'!I91</f>
        <v>0</v>
      </c>
      <c r="J91" s="498">
        <f>'MotorCusto (ORÇ)'!J91</f>
        <v>0</v>
      </c>
      <c r="K91" s="323">
        <f t="shared" si="7"/>
        <v>0</v>
      </c>
      <c r="L91" s="323">
        <f t="shared" si="8"/>
        <v>0</v>
      </c>
      <c r="M91" s="322"/>
      <c r="N91" s="322"/>
      <c r="P91" s="165">
        <f t="shared" si="2"/>
        <v>84</v>
      </c>
      <c r="Q91" s="1063" t="str">
        <f t="shared" si="9"/>
        <v xml:space="preserve"> </v>
      </c>
      <c r="R91" s="1063"/>
      <c r="S91" s="1063"/>
      <c r="T91" s="1063"/>
      <c r="U91" s="1064"/>
      <c r="V91" s="166">
        <f t="shared" si="10"/>
        <v>0</v>
      </c>
      <c r="W91" s="324">
        <f t="shared" si="11"/>
        <v>0</v>
      </c>
      <c r="X91" s="325">
        <f>IF(AND(K91&gt;0,'Custo Contábil'!$D$7&gt;0),ROUND(K91*('Custo Contábil'!$D$20/'Custo Contábil'!$D$7)*W91,2),0)</f>
        <v>0</v>
      </c>
      <c r="Y91" s="377">
        <f t="shared" si="12"/>
        <v>0</v>
      </c>
    </row>
    <row r="92" spans="2:25" outlineLevel="1" x14ac:dyDescent="0.25">
      <c r="B92" s="165">
        <v>85</v>
      </c>
      <c r="C92" s="1065" t="str">
        <f>IF(ISBLANK('MotorCusto (ORÇ)'!C92)," ",'MotorCusto (ORÇ)'!C92)</f>
        <v xml:space="preserve"> </v>
      </c>
      <c r="D92" s="1066"/>
      <c r="E92" s="1066"/>
      <c r="F92" s="1066"/>
      <c r="G92" s="1066"/>
      <c r="H92" s="505">
        <f>'MotorCusto (ORÇ)'!H92</f>
        <v>0</v>
      </c>
      <c r="I92" s="506">
        <f>'MotorCusto (ORÇ)'!I92</f>
        <v>0</v>
      </c>
      <c r="J92" s="498">
        <f>'MotorCusto (ORÇ)'!J92</f>
        <v>0</v>
      </c>
      <c r="K92" s="323">
        <f t="shared" si="7"/>
        <v>0</v>
      </c>
      <c r="L92" s="323">
        <f t="shared" si="8"/>
        <v>0</v>
      </c>
      <c r="M92" s="322"/>
      <c r="N92" s="322"/>
      <c r="P92" s="165">
        <f t="shared" si="2"/>
        <v>85</v>
      </c>
      <c r="Q92" s="1063" t="str">
        <f t="shared" si="9"/>
        <v xml:space="preserve"> </v>
      </c>
      <c r="R92" s="1063"/>
      <c r="S92" s="1063"/>
      <c r="T92" s="1063"/>
      <c r="U92" s="1064"/>
      <c r="V92" s="166">
        <f t="shared" si="10"/>
        <v>0</v>
      </c>
      <c r="W92" s="324">
        <f t="shared" si="11"/>
        <v>0</v>
      </c>
      <c r="X92" s="325">
        <f>IF(AND(K92&gt;0,'Custo Contábil'!$D$7&gt;0),ROUND(K92*('Custo Contábil'!$D$20/'Custo Contábil'!$D$7)*W92,2),0)</f>
        <v>0</v>
      </c>
      <c r="Y92" s="377">
        <f t="shared" si="12"/>
        <v>0</v>
      </c>
    </row>
    <row r="93" spans="2:25" outlineLevel="1" x14ac:dyDescent="0.25">
      <c r="B93" s="167">
        <v>86</v>
      </c>
      <c r="C93" s="1065" t="str">
        <f>IF(ISBLANK('MotorCusto (ORÇ)'!C93)," ",'MotorCusto (ORÇ)'!C93)</f>
        <v xml:space="preserve"> </v>
      </c>
      <c r="D93" s="1066"/>
      <c r="E93" s="1066"/>
      <c r="F93" s="1066"/>
      <c r="G93" s="1066"/>
      <c r="H93" s="505">
        <f>'MotorCusto (ORÇ)'!H93</f>
        <v>0</v>
      </c>
      <c r="I93" s="506">
        <f>'MotorCusto (ORÇ)'!I93</f>
        <v>0</v>
      </c>
      <c r="J93" s="498">
        <f>'MotorCusto (ORÇ)'!J93</f>
        <v>0</v>
      </c>
      <c r="K93" s="323">
        <f t="shared" si="7"/>
        <v>0</v>
      </c>
      <c r="L93" s="323">
        <f t="shared" si="8"/>
        <v>0</v>
      </c>
      <c r="M93" s="322"/>
      <c r="N93" s="322"/>
      <c r="P93" s="165">
        <f t="shared" si="2"/>
        <v>86</v>
      </c>
      <c r="Q93" s="1063" t="str">
        <f t="shared" si="9"/>
        <v xml:space="preserve"> </v>
      </c>
      <c r="R93" s="1063"/>
      <c r="S93" s="1063"/>
      <c r="T93" s="1063"/>
      <c r="U93" s="1064"/>
      <c r="V93" s="166">
        <f t="shared" si="10"/>
        <v>0</v>
      </c>
      <c r="W93" s="324">
        <f t="shared" si="11"/>
        <v>0</v>
      </c>
      <c r="X93" s="325">
        <f>IF(AND(K93&gt;0,'Custo Contábil'!$D$7&gt;0),ROUND(K93*('Custo Contábil'!$D$20/'Custo Contábil'!$D$7)*W93,2),0)</f>
        <v>0</v>
      </c>
      <c r="Y93" s="377">
        <f t="shared" si="12"/>
        <v>0</v>
      </c>
    </row>
    <row r="94" spans="2:25" outlineLevel="1" x14ac:dyDescent="0.25">
      <c r="B94" s="165">
        <v>87</v>
      </c>
      <c r="C94" s="1065" t="str">
        <f>IF(ISBLANK('MotorCusto (ORÇ)'!C94)," ",'MotorCusto (ORÇ)'!C94)</f>
        <v xml:space="preserve"> </v>
      </c>
      <c r="D94" s="1066"/>
      <c r="E94" s="1066"/>
      <c r="F94" s="1066"/>
      <c r="G94" s="1066"/>
      <c r="H94" s="505">
        <f>'MotorCusto (ORÇ)'!H94</f>
        <v>0</v>
      </c>
      <c r="I94" s="506">
        <f>'MotorCusto (ORÇ)'!I94</f>
        <v>0</v>
      </c>
      <c r="J94" s="498">
        <f>'MotorCusto (ORÇ)'!J94</f>
        <v>0</v>
      </c>
      <c r="K94" s="323">
        <f t="shared" si="7"/>
        <v>0</v>
      </c>
      <c r="L94" s="323">
        <f t="shared" si="8"/>
        <v>0</v>
      </c>
      <c r="M94" s="322"/>
      <c r="N94" s="322"/>
      <c r="P94" s="165">
        <f t="shared" si="2"/>
        <v>87</v>
      </c>
      <c r="Q94" s="1063" t="str">
        <f t="shared" si="9"/>
        <v xml:space="preserve"> </v>
      </c>
      <c r="R94" s="1063"/>
      <c r="S94" s="1063"/>
      <c r="T94" s="1063"/>
      <c r="U94" s="1064"/>
      <c r="V94" s="166">
        <f t="shared" si="10"/>
        <v>0</v>
      </c>
      <c r="W94" s="324">
        <f t="shared" si="11"/>
        <v>0</v>
      </c>
      <c r="X94" s="325">
        <f>IF(AND(K94&gt;0,'Custo Contábil'!$D$7&gt;0),ROUND(K94*('Custo Contábil'!$D$20/'Custo Contábil'!$D$7)*W94,2),0)</f>
        <v>0</v>
      </c>
      <c r="Y94" s="377">
        <f t="shared" si="12"/>
        <v>0</v>
      </c>
    </row>
    <row r="95" spans="2:25" outlineLevel="1" x14ac:dyDescent="0.25">
      <c r="B95" s="167">
        <v>88</v>
      </c>
      <c r="C95" s="1065" t="str">
        <f>IF(ISBLANK('MotorCusto (ORÇ)'!C95)," ",'MotorCusto (ORÇ)'!C95)</f>
        <v xml:space="preserve"> </v>
      </c>
      <c r="D95" s="1066"/>
      <c r="E95" s="1066"/>
      <c r="F95" s="1066"/>
      <c r="G95" s="1066"/>
      <c r="H95" s="505">
        <f>'MotorCusto (ORÇ)'!H95</f>
        <v>0</v>
      </c>
      <c r="I95" s="506">
        <f>'MotorCusto (ORÇ)'!I95</f>
        <v>0</v>
      </c>
      <c r="J95" s="498">
        <f>'MotorCusto (ORÇ)'!J95</f>
        <v>0</v>
      </c>
      <c r="K95" s="323">
        <f t="shared" si="7"/>
        <v>0</v>
      </c>
      <c r="L95" s="323">
        <f t="shared" si="8"/>
        <v>0</v>
      </c>
      <c r="M95" s="322"/>
      <c r="N95" s="322"/>
      <c r="P95" s="165">
        <f t="shared" si="2"/>
        <v>88</v>
      </c>
      <c r="Q95" s="1063" t="str">
        <f t="shared" si="9"/>
        <v xml:space="preserve"> </v>
      </c>
      <c r="R95" s="1063"/>
      <c r="S95" s="1063"/>
      <c r="T95" s="1063"/>
      <c r="U95" s="1064"/>
      <c r="V95" s="166">
        <f t="shared" si="10"/>
        <v>0</v>
      </c>
      <c r="W95" s="324">
        <f t="shared" si="11"/>
        <v>0</v>
      </c>
      <c r="X95" s="325">
        <f>IF(AND(K95&gt;0,'Custo Contábil'!$D$7&gt;0),ROUND(K95*('Custo Contábil'!$D$20/'Custo Contábil'!$D$7)*W95,2),0)</f>
        <v>0</v>
      </c>
      <c r="Y95" s="377">
        <f t="shared" si="12"/>
        <v>0</v>
      </c>
    </row>
    <row r="96" spans="2:25" outlineLevel="1" x14ac:dyDescent="0.25">
      <c r="B96" s="165">
        <v>89</v>
      </c>
      <c r="C96" s="1065" t="str">
        <f>IF(ISBLANK('MotorCusto (ORÇ)'!C96)," ",'MotorCusto (ORÇ)'!C96)</f>
        <v xml:space="preserve"> </v>
      </c>
      <c r="D96" s="1066"/>
      <c r="E96" s="1066"/>
      <c r="F96" s="1066"/>
      <c r="G96" s="1066"/>
      <c r="H96" s="505">
        <f>'MotorCusto (ORÇ)'!H96</f>
        <v>0</v>
      </c>
      <c r="I96" s="506">
        <f>'MotorCusto (ORÇ)'!I96</f>
        <v>0</v>
      </c>
      <c r="J96" s="498">
        <f>'MotorCusto (ORÇ)'!J96</f>
        <v>0</v>
      </c>
      <c r="K96" s="323">
        <f t="shared" si="7"/>
        <v>0</v>
      </c>
      <c r="L96" s="323">
        <f t="shared" si="8"/>
        <v>0</v>
      </c>
      <c r="M96" s="322"/>
      <c r="N96" s="322"/>
      <c r="P96" s="165">
        <f t="shared" si="2"/>
        <v>89</v>
      </c>
      <c r="Q96" s="1063" t="str">
        <f t="shared" si="9"/>
        <v xml:space="preserve"> </v>
      </c>
      <c r="R96" s="1063"/>
      <c r="S96" s="1063"/>
      <c r="T96" s="1063"/>
      <c r="U96" s="1064"/>
      <c r="V96" s="166">
        <f t="shared" si="10"/>
        <v>0</v>
      </c>
      <c r="W96" s="324">
        <f t="shared" si="11"/>
        <v>0</v>
      </c>
      <c r="X96" s="325">
        <f>IF(AND(K96&gt;0,'Custo Contábil'!$D$7&gt;0),ROUND(K96*('Custo Contábil'!$D$20/'Custo Contábil'!$D$7)*W96,2),0)</f>
        <v>0</v>
      </c>
      <c r="Y96" s="377">
        <f t="shared" si="12"/>
        <v>0</v>
      </c>
    </row>
    <row r="97" spans="2:25" outlineLevel="1" x14ac:dyDescent="0.25">
      <c r="B97" s="167">
        <v>90</v>
      </c>
      <c r="C97" s="1065" t="str">
        <f>IF(ISBLANK('MotorCusto (ORÇ)'!C97)," ",'MotorCusto (ORÇ)'!C97)</f>
        <v xml:space="preserve"> </v>
      </c>
      <c r="D97" s="1066"/>
      <c r="E97" s="1066"/>
      <c r="F97" s="1066"/>
      <c r="G97" s="1066"/>
      <c r="H97" s="505">
        <f>'MotorCusto (ORÇ)'!H97</f>
        <v>0</v>
      </c>
      <c r="I97" s="506">
        <f>'MotorCusto (ORÇ)'!I97</f>
        <v>0</v>
      </c>
      <c r="J97" s="498">
        <f>'MotorCusto (ORÇ)'!J97</f>
        <v>0</v>
      </c>
      <c r="K97" s="323">
        <f t="shared" si="7"/>
        <v>0</v>
      </c>
      <c r="L97" s="323">
        <f t="shared" si="8"/>
        <v>0</v>
      </c>
      <c r="M97" s="322"/>
      <c r="N97" s="322"/>
      <c r="P97" s="165">
        <f t="shared" si="2"/>
        <v>90</v>
      </c>
      <c r="Q97" s="1063" t="str">
        <f t="shared" si="9"/>
        <v xml:space="preserve"> </v>
      </c>
      <c r="R97" s="1063"/>
      <c r="S97" s="1063"/>
      <c r="T97" s="1063"/>
      <c r="U97" s="1064"/>
      <c r="V97" s="166">
        <f t="shared" si="10"/>
        <v>0</v>
      </c>
      <c r="W97" s="324">
        <f t="shared" si="11"/>
        <v>0</v>
      </c>
      <c r="X97" s="325">
        <f>IF(AND(K97&gt;0,'Custo Contábil'!$D$7&gt;0),ROUND(K97*('Custo Contábil'!$D$20/'Custo Contábil'!$D$7)*W97,2),0)</f>
        <v>0</v>
      </c>
      <c r="Y97" s="377">
        <f t="shared" si="12"/>
        <v>0</v>
      </c>
    </row>
    <row r="98" spans="2:25" outlineLevel="1" x14ac:dyDescent="0.25">
      <c r="B98" s="165">
        <v>91</v>
      </c>
      <c r="C98" s="1065" t="str">
        <f>IF(ISBLANK('MotorCusto (ORÇ)'!C98)," ",'MotorCusto (ORÇ)'!C98)</f>
        <v xml:space="preserve"> </v>
      </c>
      <c r="D98" s="1066"/>
      <c r="E98" s="1066"/>
      <c r="F98" s="1066"/>
      <c r="G98" s="1066"/>
      <c r="H98" s="505">
        <f>'MotorCusto (ORÇ)'!H98</f>
        <v>0</v>
      </c>
      <c r="I98" s="506">
        <f>'MotorCusto (ORÇ)'!I98</f>
        <v>0</v>
      </c>
      <c r="J98" s="498">
        <f>'MotorCusto (ORÇ)'!J98</f>
        <v>0</v>
      </c>
      <c r="K98" s="323">
        <f t="shared" si="7"/>
        <v>0</v>
      </c>
      <c r="L98" s="323">
        <f t="shared" si="8"/>
        <v>0</v>
      </c>
      <c r="M98" s="322"/>
      <c r="N98" s="322"/>
      <c r="P98" s="165">
        <f t="shared" si="2"/>
        <v>91</v>
      </c>
      <c r="Q98" s="1063" t="str">
        <f t="shared" si="9"/>
        <v xml:space="preserve"> </v>
      </c>
      <c r="R98" s="1063"/>
      <c r="S98" s="1063"/>
      <c r="T98" s="1063"/>
      <c r="U98" s="1064"/>
      <c r="V98" s="166">
        <f t="shared" si="10"/>
        <v>0</v>
      </c>
      <c r="W98" s="324">
        <f t="shared" si="11"/>
        <v>0</v>
      </c>
      <c r="X98" s="325">
        <f>IF(AND(K98&gt;0,'Custo Contábil'!$D$7&gt;0),ROUND(K98*('Custo Contábil'!$D$20/'Custo Contábil'!$D$7)*W98,2),0)</f>
        <v>0</v>
      </c>
      <c r="Y98" s="377">
        <f t="shared" si="12"/>
        <v>0</v>
      </c>
    </row>
    <row r="99" spans="2:25" outlineLevel="1" x14ac:dyDescent="0.25">
      <c r="B99" s="167">
        <v>92</v>
      </c>
      <c r="C99" s="1065" t="str">
        <f>IF(ISBLANK('MotorCusto (ORÇ)'!C99)," ",'MotorCusto (ORÇ)'!C99)</f>
        <v xml:space="preserve"> </v>
      </c>
      <c r="D99" s="1066"/>
      <c r="E99" s="1066"/>
      <c r="F99" s="1066"/>
      <c r="G99" s="1066"/>
      <c r="H99" s="505">
        <f>'MotorCusto (ORÇ)'!H99</f>
        <v>0</v>
      </c>
      <c r="I99" s="506">
        <f>'MotorCusto (ORÇ)'!I99</f>
        <v>0</v>
      </c>
      <c r="J99" s="498">
        <f>'MotorCusto (ORÇ)'!J99</f>
        <v>0</v>
      </c>
      <c r="K99" s="323">
        <f t="shared" si="7"/>
        <v>0</v>
      </c>
      <c r="L99" s="323">
        <f t="shared" si="8"/>
        <v>0</v>
      </c>
      <c r="M99" s="322"/>
      <c r="N99" s="322"/>
      <c r="P99" s="165">
        <f t="shared" si="2"/>
        <v>92</v>
      </c>
      <c r="Q99" s="1063" t="str">
        <f t="shared" si="9"/>
        <v xml:space="preserve"> </v>
      </c>
      <c r="R99" s="1063"/>
      <c r="S99" s="1063"/>
      <c r="T99" s="1063"/>
      <c r="U99" s="1064"/>
      <c r="V99" s="166">
        <f t="shared" si="10"/>
        <v>0</v>
      </c>
      <c r="W99" s="324">
        <f t="shared" si="11"/>
        <v>0</v>
      </c>
      <c r="X99" s="325">
        <f>IF(AND(K99&gt;0,'Custo Contábil'!$D$7&gt;0),ROUND(K99*('Custo Contábil'!$D$20/'Custo Contábil'!$D$7)*W99,2),0)</f>
        <v>0</v>
      </c>
      <c r="Y99" s="377">
        <f t="shared" si="12"/>
        <v>0</v>
      </c>
    </row>
    <row r="100" spans="2:25" outlineLevel="1" x14ac:dyDescent="0.25">
      <c r="B100" s="165">
        <v>93</v>
      </c>
      <c r="C100" s="1065" t="str">
        <f>IF(ISBLANK('MotorCusto (ORÇ)'!C100)," ",'MotorCusto (ORÇ)'!C100)</f>
        <v xml:space="preserve"> </v>
      </c>
      <c r="D100" s="1066"/>
      <c r="E100" s="1066"/>
      <c r="F100" s="1066"/>
      <c r="G100" s="1066"/>
      <c r="H100" s="505">
        <f>'MotorCusto (ORÇ)'!H100</f>
        <v>0</v>
      </c>
      <c r="I100" s="506">
        <f>'MotorCusto (ORÇ)'!I100</f>
        <v>0</v>
      </c>
      <c r="J100" s="498">
        <f>'MotorCusto (ORÇ)'!J100</f>
        <v>0</v>
      </c>
      <c r="K100" s="323">
        <f t="shared" si="7"/>
        <v>0</v>
      </c>
      <c r="L100" s="323">
        <f t="shared" si="8"/>
        <v>0</v>
      </c>
      <c r="M100" s="322"/>
      <c r="N100" s="322"/>
      <c r="P100" s="165">
        <f t="shared" si="2"/>
        <v>93</v>
      </c>
      <c r="Q100" s="1063" t="str">
        <f t="shared" si="9"/>
        <v xml:space="preserve"> </v>
      </c>
      <c r="R100" s="1063"/>
      <c r="S100" s="1063"/>
      <c r="T100" s="1063"/>
      <c r="U100" s="1064"/>
      <c r="V100" s="166">
        <f t="shared" si="10"/>
        <v>0</v>
      </c>
      <c r="W100" s="324">
        <f t="shared" si="11"/>
        <v>0</v>
      </c>
      <c r="X100" s="325">
        <f>IF(AND(K100&gt;0,'Custo Contábil'!$D$7&gt;0),ROUND(K100*('Custo Contábil'!$D$20/'Custo Contábil'!$D$7)*W100,2),0)</f>
        <v>0</v>
      </c>
      <c r="Y100" s="377">
        <f t="shared" si="12"/>
        <v>0</v>
      </c>
    </row>
    <row r="101" spans="2:25" outlineLevel="1" x14ac:dyDescent="0.25">
      <c r="B101" s="167">
        <v>94</v>
      </c>
      <c r="C101" s="1065" t="str">
        <f>IF(ISBLANK('MotorCusto (ORÇ)'!C101)," ",'MotorCusto (ORÇ)'!C101)</f>
        <v xml:space="preserve"> </v>
      </c>
      <c r="D101" s="1066"/>
      <c r="E101" s="1066"/>
      <c r="F101" s="1066"/>
      <c r="G101" s="1066"/>
      <c r="H101" s="505">
        <f>'MotorCusto (ORÇ)'!H101</f>
        <v>0</v>
      </c>
      <c r="I101" s="506">
        <f>'MotorCusto (ORÇ)'!I101</f>
        <v>0</v>
      </c>
      <c r="J101" s="498">
        <f>'MotorCusto (ORÇ)'!J101</f>
        <v>0</v>
      </c>
      <c r="K101" s="323">
        <f t="shared" si="7"/>
        <v>0</v>
      </c>
      <c r="L101" s="323">
        <f t="shared" si="8"/>
        <v>0</v>
      </c>
      <c r="M101" s="322"/>
      <c r="N101" s="322"/>
      <c r="P101" s="165">
        <f t="shared" si="2"/>
        <v>94</v>
      </c>
      <c r="Q101" s="1063" t="str">
        <f t="shared" si="9"/>
        <v xml:space="preserve"> </v>
      </c>
      <c r="R101" s="1063"/>
      <c r="S101" s="1063"/>
      <c r="T101" s="1063"/>
      <c r="U101" s="1064"/>
      <c r="V101" s="166">
        <f t="shared" si="10"/>
        <v>0</v>
      </c>
      <c r="W101" s="324">
        <f t="shared" si="11"/>
        <v>0</v>
      </c>
      <c r="X101" s="325">
        <f>IF(AND(K101&gt;0,'Custo Contábil'!$D$7&gt;0),ROUND(K101*('Custo Contábil'!$D$20/'Custo Contábil'!$D$7)*W101,2),0)</f>
        <v>0</v>
      </c>
      <c r="Y101" s="377">
        <f t="shared" si="12"/>
        <v>0</v>
      </c>
    </row>
    <row r="102" spans="2:25" outlineLevel="1" x14ac:dyDescent="0.25">
      <c r="B102" s="165">
        <v>95</v>
      </c>
      <c r="C102" s="1065" t="str">
        <f>IF(ISBLANK('MotorCusto (ORÇ)'!C102)," ",'MotorCusto (ORÇ)'!C102)</f>
        <v xml:space="preserve"> </v>
      </c>
      <c r="D102" s="1066"/>
      <c r="E102" s="1066"/>
      <c r="F102" s="1066"/>
      <c r="G102" s="1066"/>
      <c r="H102" s="505">
        <f>'MotorCusto (ORÇ)'!H102</f>
        <v>0</v>
      </c>
      <c r="I102" s="506">
        <f>'MotorCusto (ORÇ)'!I102</f>
        <v>0</v>
      </c>
      <c r="J102" s="498">
        <f>'MotorCusto (ORÇ)'!J102</f>
        <v>0</v>
      </c>
      <c r="K102" s="323">
        <f t="shared" si="7"/>
        <v>0</v>
      </c>
      <c r="L102" s="323">
        <f t="shared" si="8"/>
        <v>0</v>
      </c>
      <c r="M102" s="322"/>
      <c r="N102" s="322"/>
      <c r="P102" s="165">
        <f t="shared" si="2"/>
        <v>95</v>
      </c>
      <c r="Q102" s="1063" t="str">
        <f t="shared" si="9"/>
        <v xml:space="preserve"> </v>
      </c>
      <c r="R102" s="1063"/>
      <c r="S102" s="1063"/>
      <c r="T102" s="1063"/>
      <c r="U102" s="1064"/>
      <c r="V102" s="166">
        <f t="shared" si="10"/>
        <v>0</v>
      </c>
      <c r="W102" s="324">
        <f t="shared" si="11"/>
        <v>0</v>
      </c>
      <c r="X102" s="325">
        <f>IF(AND(K102&gt;0,'Custo Contábil'!$D$7&gt;0),ROUND(K102*('Custo Contábil'!$D$20/'Custo Contábil'!$D$7)*W102,2),0)</f>
        <v>0</v>
      </c>
      <c r="Y102" s="377">
        <f t="shared" si="12"/>
        <v>0</v>
      </c>
    </row>
    <row r="103" spans="2:25" outlineLevel="1" x14ac:dyDescent="0.25">
      <c r="B103" s="167">
        <v>96</v>
      </c>
      <c r="C103" s="1065" t="str">
        <f>IF(ISBLANK('MotorCusto (ORÇ)'!C103)," ",'MotorCusto (ORÇ)'!C103)</f>
        <v xml:space="preserve"> </v>
      </c>
      <c r="D103" s="1066"/>
      <c r="E103" s="1066"/>
      <c r="F103" s="1066"/>
      <c r="G103" s="1066"/>
      <c r="H103" s="505">
        <f>'MotorCusto (ORÇ)'!H103</f>
        <v>0</v>
      </c>
      <c r="I103" s="506">
        <f>'MotorCusto (ORÇ)'!I103</f>
        <v>0</v>
      </c>
      <c r="J103" s="498">
        <f>'MotorCusto (ORÇ)'!J103</f>
        <v>0</v>
      </c>
      <c r="K103" s="323">
        <f t="shared" si="7"/>
        <v>0</v>
      </c>
      <c r="L103" s="323">
        <f t="shared" si="8"/>
        <v>0</v>
      </c>
      <c r="M103" s="322"/>
      <c r="N103" s="322"/>
      <c r="P103" s="165">
        <f t="shared" si="2"/>
        <v>96</v>
      </c>
      <c r="Q103" s="1063" t="str">
        <f t="shared" si="9"/>
        <v xml:space="preserve"> </v>
      </c>
      <c r="R103" s="1063"/>
      <c r="S103" s="1063"/>
      <c r="T103" s="1063"/>
      <c r="U103" s="1064"/>
      <c r="V103" s="166">
        <f t="shared" si="10"/>
        <v>0</v>
      </c>
      <c r="W103" s="324">
        <f t="shared" si="11"/>
        <v>0</v>
      </c>
      <c r="X103" s="325">
        <f>IF(AND(K103&gt;0,'Custo Contábil'!$D$7&gt;0),ROUND(K103*('Custo Contábil'!$D$20/'Custo Contábil'!$D$7)*W103,2),0)</f>
        <v>0</v>
      </c>
      <c r="Y103" s="377">
        <f t="shared" si="12"/>
        <v>0</v>
      </c>
    </row>
    <row r="104" spans="2:25" outlineLevel="1" x14ac:dyDescent="0.25">
      <c r="B104" s="165">
        <v>97</v>
      </c>
      <c r="C104" s="1065" t="str">
        <f>IF(ISBLANK('MotorCusto (ORÇ)'!C104)," ",'MotorCusto (ORÇ)'!C104)</f>
        <v xml:space="preserve"> </v>
      </c>
      <c r="D104" s="1066"/>
      <c r="E104" s="1066"/>
      <c r="F104" s="1066"/>
      <c r="G104" s="1066"/>
      <c r="H104" s="505">
        <f>'MotorCusto (ORÇ)'!H104</f>
        <v>0</v>
      </c>
      <c r="I104" s="506">
        <f>'MotorCusto (ORÇ)'!I104</f>
        <v>0</v>
      </c>
      <c r="J104" s="498">
        <f>'MotorCusto (ORÇ)'!J104</f>
        <v>0</v>
      </c>
      <c r="K104" s="323">
        <f t="shared" si="7"/>
        <v>0</v>
      </c>
      <c r="L104" s="323">
        <f t="shared" si="8"/>
        <v>0</v>
      </c>
      <c r="M104" s="322"/>
      <c r="N104" s="322"/>
      <c r="P104" s="165">
        <f t="shared" si="2"/>
        <v>97</v>
      </c>
      <c r="Q104" s="1063" t="str">
        <f t="shared" si="9"/>
        <v xml:space="preserve"> </v>
      </c>
      <c r="R104" s="1063"/>
      <c r="S104" s="1063"/>
      <c r="T104" s="1063"/>
      <c r="U104" s="1064"/>
      <c r="V104" s="166">
        <f t="shared" si="10"/>
        <v>0</v>
      </c>
      <c r="W104" s="324">
        <f t="shared" si="11"/>
        <v>0</v>
      </c>
      <c r="X104" s="325">
        <f>IF(AND(K104&gt;0,'Custo Contábil'!$D$7&gt;0),ROUND(K104*('Custo Contábil'!$D$20/'Custo Contábil'!$D$7)*W104,2),0)</f>
        <v>0</v>
      </c>
      <c r="Y104" s="377">
        <f t="shared" si="12"/>
        <v>0</v>
      </c>
    </row>
    <row r="105" spans="2:25" outlineLevel="1" x14ac:dyDescent="0.25">
      <c r="B105" s="167">
        <v>98</v>
      </c>
      <c r="C105" s="1065" t="str">
        <f>IF(ISBLANK('MotorCusto (ORÇ)'!C105)," ",'MotorCusto (ORÇ)'!C105)</f>
        <v xml:space="preserve"> </v>
      </c>
      <c r="D105" s="1066"/>
      <c r="E105" s="1066"/>
      <c r="F105" s="1066"/>
      <c r="G105" s="1066"/>
      <c r="H105" s="505">
        <f>'MotorCusto (ORÇ)'!H105</f>
        <v>0</v>
      </c>
      <c r="I105" s="506">
        <f>'MotorCusto (ORÇ)'!I105</f>
        <v>0</v>
      </c>
      <c r="J105" s="498">
        <f>'MotorCusto (ORÇ)'!J105</f>
        <v>0</v>
      </c>
      <c r="K105" s="323">
        <f t="shared" si="7"/>
        <v>0</v>
      </c>
      <c r="L105" s="323">
        <f t="shared" si="8"/>
        <v>0</v>
      </c>
      <c r="M105" s="322"/>
      <c r="N105" s="322"/>
      <c r="P105" s="165">
        <f t="shared" si="2"/>
        <v>98</v>
      </c>
      <c r="Q105" s="1063" t="str">
        <f t="shared" si="9"/>
        <v xml:space="preserve"> </v>
      </c>
      <c r="R105" s="1063"/>
      <c r="S105" s="1063"/>
      <c r="T105" s="1063"/>
      <c r="U105" s="1064"/>
      <c r="V105" s="166">
        <f t="shared" si="10"/>
        <v>0</v>
      </c>
      <c r="W105" s="324">
        <f t="shared" si="11"/>
        <v>0</v>
      </c>
      <c r="X105" s="325">
        <f>IF(AND(K105&gt;0,'Custo Contábil'!$D$7&gt;0),ROUND(K105*('Custo Contábil'!$D$20/'Custo Contábil'!$D$7)*W105,2),0)</f>
        <v>0</v>
      </c>
      <c r="Y105" s="377">
        <f t="shared" si="12"/>
        <v>0</v>
      </c>
    </row>
    <row r="106" spans="2:25" outlineLevel="1" x14ac:dyDescent="0.25">
      <c r="B106" s="165">
        <v>99</v>
      </c>
      <c r="C106" s="1065" t="str">
        <f>IF(ISBLANK('MotorCusto (ORÇ)'!C106)," ",'MotorCusto (ORÇ)'!C106)</f>
        <v xml:space="preserve"> </v>
      </c>
      <c r="D106" s="1066"/>
      <c r="E106" s="1066"/>
      <c r="F106" s="1066"/>
      <c r="G106" s="1066"/>
      <c r="H106" s="505">
        <f>'MotorCusto (ORÇ)'!H106</f>
        <v>0</v>
      </c>
      <c r="I106" s="506">
        <f>'MotorCusto (ORÇ)'!I106</f>
        <v>0</v>
      </c>
      <c r="J106" s="498">
        <f>'MotorCusto (ORÇ)'!J106</f>
        <v>0</v>
      </c>
      <c r="K106" s="323">
        <f t="shared" si="7"/>
        <v>0</v>
      </c>
      <c r="L106" s="323">
        <f t="shared" si="8"/>
        <v>0</v>
      </c>
      <c r="M106" s="322"/>
      <c r="N106" s="322"/>
      <c r="P106" s="165">
        <f t="shared" si="2"/>
        <v>99</v>
      </c>
      <c r="Q106" s="1063" t="str">
        <f t="shared" si="9"/>
        <v xml:space="preserve"> </v>
      </c>
      <c r="R106" s="1063"/>
      <c r="S106" s="1063"/>
      <c r="T106" s="1063"/>
      <c r="U106" s="1064"/>
      <c r="V106" s="166">
        <f t="shared" si="10"/>
        <v>0</v>
      </c>
      <c r="W106" s="324">
        <f t="shared" si="11"/>
        <v>0</v>
      </c>
      <c r="X106" s="325">
        <f>IF(AND(K106&gt;0,'Custo Contábil'!$D$7&gt;0),ROUND(K106*('Custo Contábil'!$D$20/'Custo Contábil'!$D$7)*W106,2),0)</f>
        <v>0</v>
      </c>
      <c r="Y106" s="377">
        <f t="shared" si="12"/>
        <v>0</v>
      </c>
    </row>
    <row r="107" spans="2:25" outlineLevel="1" x14ac:dyDescent="0.25">
      <c r="B107" s="167">
        <v>100</v>
      </c>
      <c r="C107" s="1065" t="str">
        <f>IF(ISBLANK('MotorCusto (ORÇ)'!C107)," ",'MotorCusto (ORÇ)'!C107)</f>
        <v xml:space="preserve"> </v>
      </c>
      <c r="D107" s="1066"/>
      <c r="E107" s="1066"/>
      <c r="F107" s="1066"/>
      <c r="G107" s="1066"/>
      <c r="H107" s="505">
        <f>'MotorCusto (ORÇ)'!H107</f>
        <v>0</v>
      </c>
      <c r="I107" s="506">
        <f>'MotorCusto (ORÇ)'!I107</f>
        <v>0</v>
      </c>
      <c r="J107" s="498">
        <f>'MotorCusto (ORÇ)'!J107</f>
        <v>0</v>
      </c>
      <c r="K107" s="323">
        <f t="shared" si="7"/>
        <v>0</v>
      </c>
      <c r="L107" s="323">
        <f t="shared" si="8"/>
        <v>0</v>
      </c>
      <c r="M107" s="322"/>
      <c r="N107" s="322"/>
      <c r="P107" s="165">
        <f>B107</f>
        <v>100</v>
      </c>
      <c r="Q107" s="1063" t="str">
        <f t="shared" si="9"/>
        <v xml:space="preserve"> </v>
      </c>
      <c r="R107" s="1063"/>
      <c r="S107" s="1063"/>
      <c r="T107" s="1063"/>
      <c r="U107" s="1064"/>
      <c r="V107" s="166">
        <f t="shared" si="10"/>
        <v>0</v>
      </c>
      <c r="W107" s="324">
        <f t="shared" si="11"/>
        <v>0</v>
      </c>
      <c r="X107" s="325">
        <f>IF(AND(K107&gt;0,'Custo Contábil'!$D$7&gt;0),ROUND(K107*('Custo Contábil'!$D$20/'Custo Contábil'!$D$7)*W107,2),0)</f>
        <v>0</v>
      </c>
      <c r="Y107" s="377">
        <f t="shared" si="12"/>
        <v>0</v>
      </c>
    </row>
    <row r="108" spans="2:25" x14ac:dyDescent="0.25">
      <c r="B108" s="165"/>
      <c r="C108" s="1065" t="str">
        <f>IF(ISBLANK('MotorCusto (ORÇ)'!C108)," ",'MotorCusto (ORÇ)'!C108)</f>
        <v>Acessórios</v>
      </c>
      <c r="D108" s="1066"/>
      <c r="E108" s="1066"/>
      <c r="F108" s="1066"/>
      <c r="G108" s="1066"/>
      <c r="H108" s="505">
        <f>'MotorCusto (ORÇ)'!H108</f>
        <v>20</v>
      </c>
      <c r="I108" s="506">
        <f>'MotorCusto (ORÇ)'!I108</f>
        <v>0</v>
      </c>
      <c r="J108" s="498">
        <f>'MotorCusto (ORÇ)'!J108</f>
        <v>0</v>
      </c>
      <c r="K108" s="323">
        <f t="shared" si="7"/>
        <v>0</v>
      </c>
      <c r="L108" s="323">
        <f t="shared" si="8"/>
        <v>0</v>
      </c>
      <c r="M108" s="322"/>
      <c r="N108" s="322"/>
      <c r="P108" s="165"/>
      <c r="Q108" s="1063" t="str">
        <f>IF(OR(C108=0,C108=""),"",C108)</f>
        <v>Acessórios</v>
      </c>
      <c r="R108" s="1063"/>
      <c r="S108" s="1063"/>
      <c r="T108" s="1063"/>
      <c r="U108" s="1064"/>
      <c r="V108" s="166">
        <f>IF(H108="",0,H108)</f>
        <v>20</v>
      </c>
      <c r="W108" s="324">
        <f t="shared" si="11"/>
        <v>0.10185220882315059</v>
      </c>
      <c r="X108" s="325">
        <f>IF(AND(K108&gt;0,'Custo Contábil'!$D$7&gt;0),ROUND(K108*('Custo Contábil'!$D$20/'Custo Contábil'!$D$7)*W108,2),0)</f>
        <v>0</v>
      </c>
      <c r="Y108" s="377">
        <f t="shared" si="12"/>
        <v>0</v>
      </c>
    </row>
    <row r="109" spans="2:25" ht="18" x14ac:dyDescent="0.25">
      <c r="B109" s="318"/>
      <c r="C109" s="1073" t="s">
        <v>817</v>
      </c>
      <c r="D109" s="1073"/>
      <c r="E109" s="1073"/>
      <c r="F109" s="1073"/>
      <c r="G109" s="1073"/>
      <c r="H109" s="1073"/>
      <c r="I109" s="1073"/>
      <c r="J109" s="1074"/>
      <c r="K109" s="170">
        <f>SUM(K8:K108)</f>
        <v>0</v>
      </c>
      <c r="L109" s="170">
        <f>SUM(L8:L108)</f>
        <v>0</v>
      </c>
      <c r="M109" s="170">
        <f>SUM(M8:M108)</f>
        <v>0</v>
      </c>
      <c r="N109" s="170">
        <f>SUM(N8:N108)</f>
        <v>0</v>
      </c>
      <c r="P109" s="1075" t="s">
        <v>823</v>
      </c>
      <c r="Q109" s="1076"/>
      <c r="R109" s="1076"/>
      <c r="S109" s="1076"/>
      <c r="T109" s="1076"/>
      <c r="U109" s="1076"/>
      <c r="V109" s="1077"/>
      <c r="W109" s="171" t="s">
        <v>825</v>
      </c>
      <c r="X109" s="172">
        <f>SUM(X8:X108)</f>
        <v>0</v>
      </c>
    </row>
    <row r="110" spans="2:25" ht="18" x14ac:dyDescent="0.25">
      <c r="B110" s="1050" t="s">
        <v>291</v>
      </c>
      <c r="C110" s="1051"/>
      <c r="D110" s="1051"/>
      <c r="E110" s="1051"/>
      <c r="F110" s="1051"/>
      <c r="G110" s="1051"/>
      <c r="H110" s="1051"/>
      <c r="I110" s="1051"/>
      <c r="J110" s="1051"/>
      <c r="K110" s="1051"/>
      <c r="L110" s="1051"/>
      <c r="M110" s="1051"/>
      <c r="N110" s="1052"/>
      <c r="P110" s="1075" t="s">
        <v>824</v>
      </c>
      <c r="Q110" s="1076"/>
      <c r="R110" s="1076"/>
      <c r="S110" s="1076"/>
      <c r="T110" s="1076"/>
      <c r="U110" s="1076"/>
      <c r="V110" s="1077"/>
      <c r="W110" s="171" t="s">
        <v>826</v>
      </c>
      <c r="X110" s="172">
        <f>IFERROR(X109*($L$146/$K$146),0)</f>
        <v>0</v>
      </c>
    </row>
    <row r="111" spans="2:25" ht="18" customHeight="1" x14ac:dyDescent="0.25">
      <c r="B111" s="1043" t="s">
        <v>797</v>
      </c>
      <c r="C111" s="1044"/>
      <c r="D111" s="1044"/>
      <c r="E111" s="1044"/>
      <c r="F111" s="1044"/>
      <c r="G111" s="1044"/>
      <c r="H111" s="311"/>
      <c r="I111" s="311"/>
      <c r="J111" s="312"/>
      <c r="K111" s="164" t="s">
        <v>285</v>
      </c>
      <c r="L111" s="309" t="s">
        <v>795</v>
      </c>
      <c r="M111" s="121" t="s">
        <v>239</v>
      </c>
      <c r="N111" s="121" t="s">
        <v>240</v>
      </c>
      <c r="P111" s="371"/>
      <c r="Q111" s="371"/>
      <c r="R111" s="372"/>
      <c r="S111" s="373"/>
      <c r="T111" s="373"/>
      <c r="U111" s="373"/>
      <c r="V111" s="374"/>
    </row>
    <row r="112" spans="2:25" ht="18" customHeight="1" x14ac:dyDescent="0.35">
      <c r="B112" s="173"/>
      <c r="C112" s="1069" t="s">
        <v>292</v>
      </c>
      <c r="D112" s="1069"/>
      <c r="E112" s="1069"/>
      <c r="F112" s="1069"/>
      <c r="G112" s="1069"/>
      <c r="H112" s="311"/>
      <c r="I112" s="311"/>
      <c r="J112" s="312"/>
      <c r="K112" s="323">
        <f>SUM(L112:N112)</f>
        <v>0</v>
      </c>
      <c r="L112" s="323">
        <f>'Custo Contábil'!F39</f>
        <v>0</v>
      </c>
      <c r="M112" s="323">
        <v>0</v>
      </c>
      <c r="N112" s="323">
        <v>0</v>
      </c>
      <c r="P112" s="174" t="s">
        <v>455</v>
      </c>
      <c r="Q112" s="175"/>
      <c r="R112" s="176">
        <f>RCB!G7</f>
        <v>0</v>
      </c>
      <c r="T112" s="1078" t="s">
        <v>708</v>
      </c>
      <c r="U112" s="1079"/>
      <c r="V112" s="327">
        <f>IFERROR(SUM(Y8:Y108)/X109,0)</f>
        <v>0</v>
      </c>
    </row>
    <row r="113" spans="2:18" ht="15" customHeight="1" x14ac:dyDescent="0.35">
      <c r="B113" s="173"/>
      <c r="C113" s="1069" t="s">
        <v>176</v>
      </c>
      <c r="D113" s="1069"/>
      <c r="E113" s="1069"/>
      <c r="F113" s="1069"/>
      <c r="G113" s="1069"/>
      <c r="H113" s="311"/>
      <c r="I113" s="311"/>
      <c r="J113" s="312"/>
      <c r="K113" s="323">
        <f>SUM(L113:N113)</f>
        <v>0</v>
      </c>
      <c r="L113" s="323">
        <f>Diagnóstico!M15</f>
        <v>0</v>
      </c>
      <c r="M113" s="323">
        <f>Diagnóstico!N15</f>
        <v>0</v>
      </c>
      <c r="N113" s="323">
        <f>Diagnóstico!O15</f>
        <v>0</v>
      </c>
      <c r="P113" s="174" t="s">
        <v>296</v>
      </c>
      <c r="Q113" s="175"/>
      <c r="R113" s="176">
        <f>RCB!J7</f>
        <v>0</v>
      </c>
    </row>
    <row r="114" spans="2:18" x14ac:dyDescent="0.25">
      <c r="B114" s="313"/>
      <c r="C114" s="1056" t="s">
        <v>293</v>
      </c>
      <c r="D114" s="1056"/>
      <c r="E114" s="1056"/>
      <c r="F114" s="1056"/>
      <c r="G114" s="1057"/>
      <c r="H114" s="121" t="s">
        <v>16</v>
      </c>
      <c r="I114" s="300" t="s">
        <v>294</v>
      </c>
      <c r="J114" s="300" t="s">
        <v>295</v>
      </c>
      <c r="K114" s="164" t="s">
        <v>285</v>
      </c>
      <c r="L114" s="309" t="s">
        <v>795</v>
      </c>
      <c r="M114" s="121" t="s">
        <v>239</v>
      </c>
      <c r="N114" s="121" t="s">
        <v>240</v>
      </c>
    </row>
    <row r="115" spans="2:18" x14ac:dyDescent="0.25">
      <c r="B115" s="165">
        <v>1</v>
      </c>
      <c r="C115" s="1065" t="str">
        <f>IF(ISBLANK('MotorCusto (ORÇ)'!C120)," ",'MotorCusto (ORÇ)'!C120)</f>
        <v xml:space="preserve"> </v>
      </c>
      <c r="D115" s="1066"/>
      <c r="E115" s="1066"/>
      <c r="F115" s="1066"/>
      <c r="G115" s="1066"/>
      <c r="H115" s="505">
        <f>'MotorCusto (ORÇ)'!H120</f>
        <v>0</v>
      </c>
      <c r="I115" s="506">
        <f>'MotorCusto (ORÇ)'!I120</f>
        <v>0</v>
      </c>
      <c r="J115" s="498">
        <f>'MotorCusto (ORÇ)'!J120</f>
        <v>0</v>
      </c>
      <c r="K115" s="323">
        <f>H115*I115*J115</f>
        <v>0</v>
      </c>
      <c r="L115" s="323">
        <f>K115-M115-N115</f>
        <v>0</v>
      </c>
      <c r="M115" s="322"/>
      <c r="N115" s="322"/>
    </row>
    <row r="116" spans="2:18" x14ac:dyDescent="0.25">
      <c r="B116" s="167">
        <v>2</v>
      </c>
      <c r="C116" s="1065" t="str">
        <f>IF(ISBLANK('MotorCusto (ORÇ)'!C121)," ",'MotorCusto (ORÇ)'!C121)</f>
        <v xml:space="preserve"> </v>
      </c>
      <c r="D116" s="1066"/>
      <c r="E116" s="1066"/>
      <c r="F116" s="1066"/>
      <c r="G116" s="1066"/>
      <c r="H116" s="505">
        <f>'MotorCusto (ORÇ)'!H121</f>
        <v>0</v>
      </c>
      <c r="I116" s="506">
        <f>'MotorCusto (ORÇ)'!I121</f>
        <v>0</v>
      </c>
      <c r="J116" s="498">
        <f>'MotorCusto (ORÇ)'!J121</f>
        <v>0</v>
      </c>
      <c r="K116" s="323">
        <f>H116*I116*J116</f>
        <v>0</v>
      </c>
      <c r="L116" s="323">
        <f>K116-M116-N116</f>
        <v>0</v>
      </c>
      <c r="M116" s="322"/>
      <c r="N116" s="322"/>
    </row>
    <row r="117" spans="2:18" x14ac:dyDescent="0.25">
      <c r="B117" s="165">
        <v>3</v>
      </c>
      <c r="C117" s="1065" t="str">
        <f>IF(ISBLANK('MotorCusto (ORÇ)'!C122)," ",'MotorCusto (ORÇ)'!C122)</f>
        <v xml:space="preserve"> </v>
      </c>
      <c r="D117" s="1066"/>
      <c r="E117" s="1066"/>
      <c r="F117" s="1066"/>
      <c r="G117" s="1066"/>
      <c r="H117" s="505">
        <f>'MotorCusto (ORÇ)'!H122</f>
        <v>0</v>
      </c>
      <c r="I117" s="506">
        <f>'MotorCusto (ORÇ)'!I122</f>
        <v>0</v>
      </c>
      <c r="J117" s="498">
        <f>'MotorCusto (ORÇ)'!J122</f>
        <v>0</v>
      </c>
      <c r="K117" s="323">
        <f>H117*I117*J117</f>
        <v>0</v>
      </c>
      <c r="L117" s="323">
        <f>K117-M117-N117</f>
        <v>0</v>
      </c>
      <c r="M117" s="322"/>
      <c r="N117" s="322"/>
    </row>
    <row r="118" spans="2:18" x14ac:dyDescent="0.25">
      <c r="B118" s="167">
        <v>4</v>
      </c>
      <c r="C118" s="1065" t="str">
        <f>IF(ISBLANK('MotorCusto (ORÇ)'!C123)," ",'MotorCusto (ORÇ)'!C123)</f>
        <v xml:space="preserve"> </v>
      </c>
      <c r="D118" s="1066"/>
      <c r="E118" s="1066"/>
      <c r="F118" s="1066"/>
      <c r="G118" s="1066"/>
      <c r="H118" s="505">
        <f>'MotorCusto (ORÇ)'!H123</f>
        <v>0</v>
      </c>
      <c r="I118" s="506">
        <f>'MotorCusto (ORÇ)'!I123</f>
        <v>0</v>
      </c>
      <c r="J118" s="498">
        <f>'MotorCusto (ORÇ)'!J123</f>
        <v>0</v>
      </c>
      <c r="K118" s="323">
        <f>H118*I118*J118</f>
        <v>0</v>
      </c>
      <c r="L118" s="323">
        <f>K118-M118-N118</f>
        <v>0</v>
      </c>
      <c r="M118" s="322"/>
      <c r="N118" s="322"/>
    </row>
    <row r="119" spans="2:18" ht="15" customHeight="1" x14ac:dyDescent="0.25">
      <c r="B119" s="165">
        <v>5</v>
      </c>
      <c r="C119" s="1065" t="str">
        <f>IF(ISBLANK('MotorCusto (ORÇ)'!C124)," ",'MotorCusto (ORÇ)'!C124)</f>
        <v xml:space="preserve"> </v>
      </c>
      <c r="D119" s="1066"/>
      <c r="E119" s="1066"/>
      <c r="F119" s="1066"/>
      <c r="G119" s="1066"/>
      <c r="H119" s="505">
        <f>'MotorCusto (ORÇ)'!H124</f>
        <v>0</v>
      </c>
      <c r="I119" s="506">
        <f>'MotorCusto (ORÇ)'!I124</f>
        <v>0</v>
      </c>
      <c r="J119" s="498">
        <f>'MotorCusto (ORÇ)'!J124</f>
        <v>0</v>
      </c>
      <c r="K119" s="323">
        <f>H119*I119*J119</f>
        <v>0</v>
      </c>
      <c r="L119" s="323">
        <f>K119-M119-N119</f>
        <v>0</v>
      </c>
      <c r="M119" s="322"/>
      <c r="N119" s="322"/>
    </row>
    <row r="120" spans="2:18" x14ac:dyDescent="0.25">
      <c r="B120" s="173"/>
      <c r="C120" s="1071" t="s">
        <v>724</v>
      </c>
      <c r="D120" s="1071"/>
      <c r="E120" s="1071"/>
      <c r="F120" s="1071"/>
      <c r="G120" s="1071"/>
      <c r="H120" s="1071"/>
      <c r="I120" s="1071"/>
      <c r="J120" s="1072"/>
      <c r="K120" s="323">
        <f>SUM(K115:K119)</f>
        <v>0</v>
      </c>
      <c r="L120" s="323">
        <f>SUM(L115:L119)</f>
        <v>0</v>
      </c>
      <c r="M120" s="323">
        <f>SUM(M115:M119)</f>
        <v>0</v>
      </c>
      <c r="N120" s="323">
        <f>SUM(N115:N119)</f>
        <v>0</v>
      </c>
    </row>
    <row r="121" spans="2:18" x14ac:dyDescent="0.25">
      <c r="B121" s="318"/>
      <c r="C121" s="1073" t="s">
        <v>725</v>
      </c>
      <c r="D121" s="1073"/>
      <c r="E121" s="1073"/>
      <c r="F121" s="1073"/>
      <c r="G121" s="1073"/>
      <c r="H121" s="1073"/>
      <c r="I121" s="1073"/>
      <c r="J121" s="1074"/>
      <c r="K121" s="170">
        <f>SUM(K120,K112:K113)</f>
        <v>0</v>
      </c>
      <c r="L121" s="284">
        <f>SUM(L120,L112:L113)</f>
        <v>0</v>
      </c>
      <c r="M121" s="284">
        <f>SUM(M120,M112:M113)</f>
        <v>0</v>
      </c>
      <c r="N121" s="284">
        <f>SUM(N120,N112:N113)</f>
        <v>0</v>
      </c>
    </row>
    <row r="122" spans="2:18" x14ac:dyDescent="0.25">
      <c r="B122" s="1050" t="s">
        <v>299</v>
      </c>
      <c r="C122" s="1051"/>
      <c r="D122" s="1051"/>
      <c r="E122" s="1051"/>
      <c r="F122" s="1051"/>
      <c r="G122" s="1051"/>
      <c r="H122" s="1051"/>
      <c r="I122" s="1051"/>
      <c r="J122" s="1051"/>
      <c r="K122" s="1051"/>
      <c r="L122" s="1051"/>
      <c r="M122" s="1051"/>
      <c r="N122" s="1052"/>
    </row>
    <row r="123" spans="2:18" ht="15" customHeight="1" x14ac:dyDescent="0.25">
      <c r="B123" s="1043" t="s">
        <v>797</v>
      </c>
      <c r="C123" s="1044"/>
      <c r="D123" s="1044"/>
      <c r="E123" s="1044"/>
      <c r="F123" s="1044"/>
      <c r="G123" s="1044"/>
      <c r="H123" s="311"/>
      <c r="I123" s="311"/>
      <c r="J123" s="312"/>
      <c r="K123" s="164" t="s">
        <v>285</v>
      </c>
      <c r="L123" s="309" t="s">
        <v>795</v>
      </c>
      <c r="M123" s="121" t="s">
        <v>239</v>
      </c>
      <c r="N123" s="121" t="s">
        <v>240</v>
      </c>
      <c r="P123" s="375"/>
    </row>
    <row r="124" spans="2:18" x14ac:dyDescent="0.25">
      <c r="B124" s="173"/>
      <c r="C124" s="1069" t="s">
        <v>9</v>
      </c>
      <c r="D124" s="1069"/>
      <c r="E124" s="1069"/>
      <c r="F124" s="1069"/>
      <c r="G124" s="1069"/>
      <c r="H124" s="1069"/>
      <c r="I124" s="1069"/>
      <c r="J124" s="1070"/>
      <c r="K124" s="323">
        <f>SUM(L124:N124)</f>
        <v>0</v>
      </c>
      <c r="L124" s="326">
        <f>'Custo Contábil'!F41</f>
        <v>0</v>
      </c>
      <c r="M124" s="323">
        <v>0</v>
      </c>
      <c r="N124" s="323">
        <v>0</v>
      </c>
    </row>
    <row r="125" spans="2:18" x14ac:dyDescent="0.25">
      <c r="B125" s="313"/>
      <c r="C125" s="1044" t="s">
        <v>178</v>
      </c>
      <c r="D125" s="1044"/>
      <c r="E125" s="1044"/>
      <c r="F125" s="1044"/>
      <c r="G125" s="1044"/>
      <c r="H125" s="1045"/>
      <c r="I125" s="300" t="s">
        <v>16</v>
      </c>
      <c r="J125" s="300" t="s">
        <v>300</v>
      </c>
      <c r="K125" s="164" t="s">
        <v>285</v>
      </c>
      <c r="L125" s="309" t="s">
        <v>795</v>
      </c>
      <c r="M125" s="121" t="s">
        <v>239</v>
      </c>
      <c r="N125" s="121" t="s">
        <v>240</v>
      </c>
    </row>
    <row r="126" spans="2:18" x14ac:dyDescent="0.25">
      <c r="B126" s="178">
        <v>1</v>
      </c>
      <c r="C126" s="1069" t="str">
        <f>IF(ISBLANK('MotorCusto (ORÇ)'!C136)," ",'MotorCusto (ORÇ)'!C136)</f>
        <v xml:space="preserve"> </v>
      </c>
      <c r="D126" s="1069"/>
      <c r="E126" s="1069"/>
      <c r="F126" s="1069"/>
      <c r="G126" s="1069"/>
      <c r="H126" s="1070"/>
      <c r="I126" s="506">
        <f>'MotorCusto (ORÇ)'!I136</f>
        <v>0</v>
      </c>
      <c r="J126" s="498">
        <f>'MotorCusto (ORÇ)'!J136</f>
        <v>0</v>
      </c>
      <c r="K126" s="323">
        <f>I126*J126</f>
        <v>0</v>
      </c>
      <c r="L126" s="323">
        <f>K126-M126-N126</f>
        <v>0</v>
      </c>
      <c r="M126" s="322"/>
      <c r="N126" s="322"/>
    </row>
    <row r="127" spans="2:18" ht="15" customHeight="1" x14ac:dyDescent="0.25">
      <c r="B127" s="178">
        <v>2</v>
      </c>
      <c r="C127" s="1069" t="str">
        <f>IF(ISBLANK('MotorCusto (ORÇ)'!C137)," ",'MotorCusto (ORÇ)'!C137)</f>
        <v xml:space="preserve"> </v>
      </c>
      <c r="D127" s="1069"/>
      <c r="E127" s="1069"/>
      <c r="F127" s="1069"/>
      <c r="G127" s="1069"/>
      <c r="H127" s="1070"/>
      <c r="I127" s="506">
        <f>'MotorCusto (ORÇ)'!I137</f>
        <v>0</v>
      </c>
      <c r="J127" s="498">
        <f>'MotorCusto (ORÇ)'!J137</f>
        <v>0</v>
      </c>
      <c r="K127" s="323">
        <f>I127*J127</f>
        <v>0</v>
      </c>
      <c r="L127" s="323">
        <f>K127-M127-N127</f>
        <v>0</v>
      </c>
      <c r="M127" s="322"/>
      <c r="N127" s="322"/>
    </row>
    <row r="128" spans="2:18" x14ac:dyDescent="0.25">
      <c r="B128" s="178">
        <v>3</v>
      </c>
      <c r="C128" s="1069" t="str">
        <f>IF(ISBLANK('MotorCusto (ORÇ)'!C138)," ",'MotorCusto (ORÇ)'!C138)</f>
        <v xml:space="preserve"> </v>
      </c>
      <c r="D128" s="1069"/>
      <c r="E128" s="1069"/>
      <c r="F128" s="1069"/>
      <c r="G128" s="1069"/>
      <c r="H128" s="1070"/>
      <c r="I128" s="506">
        <f>'MotorCusto (ORÇ)'!I138</f>
        <v>0</v>
      </c>
      <c r="J128" s="498">
        <f>'MotorCusto (ORÇ)'!J138</f>
        <v>0</v>
      </c>
      <c r="K128" s="323">
        <f>I128*J128</f>
        <v>0</v>
      </c>
      <c r="L128" s="323">
        <f>K128-M128-N128</f>
        <v>0</v>
      </c>
      <c r="M128" s="322"/>
      <c r="N128" s="322"/>
    </row>
    <row r="129" spans="2:16" x14ac:dyDescent="0.25">
      <c r="B129" s="173"/>
      <c r="C129" s="1071" t="s">
        <v>818</v>
      </c>
      <c r="D129" s="1071"/>
      <c r="E129" s="1071"/>
      <c r="F129" s="1071"/>
      <c r="G129" s="1071"/>
      <c r="H129" s="1071"/>
      <c r="I129" s="1071"/>
      <c r="J129" s="1072"/>
      <c r="K129" s="323">
        <f>SUM(K126:K128)</f>
        <v>0</v>
      </c>
      <c r="L129" s="323">
        <f>SUM(L126:L128)</f>
        <v>0</v>
      </c>
      <c r="M129" s="323">
        <f>SUM(M126:M128)</f>
        <v>0</v>
      </c>
      <c r="N129" s="323">
        <f>SUM(N126:N128)</f>
        <v>0</v>
      </c>
    </row>
    <row r="130" spans="2:16" x14ac:dyDescent="0.25">
      <c r="B130" s="318"/>
      <c r="C130" s="1073" t="s">
        <v>726</v>
      </c>
      <c r="D130" s="1073"/>
      <c r="E130" s="1073"/>
      <c r="F130" s="1073"/>
      <c r="G130" s="1073"/>
      <c r="H130" s="1073"/>
      <c r="I130" s="1073"/>
      <c r="J130" s="1074"/>
      <c r="K130" s="170">
        <f>SUM(K124,K129)</f>
        <v>0</v>
      </c>
      <c r="L130" s="170">
        <f>SUM(L124,L129)</f>
        <v>0</v>
      </c>
      <c r="M130" s="170">
        <f>SUM(M124,M129)</f>
        <v>0</v>
      </c>
      <c r="N130" s="170">
        <f>SUM(N124,N129)</f>
        <v>0</v>
      </c>
    </row>
    <row r="131" spans="2:16" ht="15" customHeight="1" x14ac:dyDescent="0.25">
      <c r="B131" s="320"/>
      <c r="C131" s="1067" t="s">
        <v>727</v>
      </c>
      <c r="D131" s="1067"/>
      <c r="E131" s="1067"/>
      <c r="F131" s="1067"/>
      <c r="G131" s="1067"/>
      <c r="H131" s="1067"/>
      <c r="I131" s="1067"/>
      <c r="J131" s="1068"/>
      <c r="K131" s="131">
        <f>SUM(K109,K121,K130)</f>
        <v>0</v>
      </c>
      <c r="L131" s="131">
        <f>SUM(L109,L121,L130)</f>
        <v>0</v>
      </c>
      <c r="M131" s="131">
        <f>SUM(M109,M121,M130)</f>
        <v>0</v>
      </c>
      <c r="N131" s="131">
        <f>SUM(N109,N121,N130)</f>
        <v>0</v>
      </c>
    </row>
    <row r="132" spans="2:16" ht="15" customHeight="1" x14ac:dyDescent="0.25">
      <c r="B132" s="1048" t="s">
        <v>706</v>
      </c>
      <c r="C132" s="1049"/>
      <c r="D132" s="1049"/>
      <c r="E132" s="1049"/>
      <c r="F132" s="1049"/>
      <c r="G132" s="1049"/>
      <c r="H132" s="1049"/>
      <c r="I132" s="1049"/>
      <c r="J132" s="1049"/>
      <c r="K132" s="1049"/>
      <c r="L132" s="1049"/>
      <c r="M132" s="1049"/>
      <c r="N132" s="1055"/>
    </row>
    <row r="133" spans="2:16" x14ac:dyDescent="0.25">
      <c r="B133" s="1043" t="s">
        <v>797</v>
      </c>
      <c r="C133" s="1044"/>
      <c r="D133" s="1044"/>
      <c r="E133" s="1044"/>
      <c r="F133" s="1044"/>
      <c r="G133" s="1044"/>
      <c r="H133" s="311"/>
      <c r="I133" s="311"/>
      <c r="J133" s="312"/>
      <c r="K133" s="164" t="s">
        <v>285</v>
      </c>
      <c r="L133" s="309" t="s">
        <v>795</v>
      </c>
      <c r="M133" s="121" t="s">
        <v>239</v>
      </c>
      <c r="N133" s="121" t="s">
        <v>240</v>
      </c>
    </row>
    <row r="134" spans="2:16" ht="15" customHeight="1" x14ac:dyDescent="0.25">
      <c r="B134" s="173"/>
      <c r="C134" s="1069" t="s">
        <v>303</v>
      </c>
      <c r="D134" s="1069"/>
      <c r="E134" s="1069"/>
      <c r="F134" s="1069"/>
      <c r="G134" s="1069"/>
      <c r="H134" s="1069"/>
      <c r="I134" s="1069"/>
      <c r="J134" s="1070"/>
      <c r="K134" s="323">
        <f t="shared" ref="K134:K139" si="13">SUM(L134:N134)</f>
        <v>0</v>
      </c>
      <c r="L134" s="323">
        <f>'Custo Contábil'!$F$37*'Custo Contábil'!F13</f>
        <v>0</v>
      </c>
      <c r="M134" s="323">
        <v>0</v>
      </c>
      <c r="N134" s="323">
        <v>0</v>
      </c>
    </row>
    <row r="135" spans="2:16" ht="15" customHeight="1" x14ac:dyDescent="0.25">
      <c r="B135" s="173"/>
      <c r="C135" s="1069" t="s">
        <v>12</v>
      </c>
      <c r="D135" s="1069"/>
      <c r="E135" s="1069"/>
      <c r="F135" s="1069"/>
      <c r="G135" s="1069"/>
      <c r="H135" s="1069"/>
      <c r="I135" s="1069"/>
      <c r="J135" s="1070"/>
      <c r="K135" s="323">
        <f t="shared" si="13"/>
        <v>0</v>
      </c>
      <c r="L135" s="323">
        <f>'Custo Contábil'!F45</f>
        <v>0</v>
      </c>
      <c r="M135" s="323">
        <v>0</v>
      </c>
      <c r="N135" s="323">
        <v>0</v>
      </c>
    </row>
    <row r="136" spans="2:16" ht="15" customHeight="1" x14ac:dyDescent="0.25">
      <c r="B136" s="173"/>
      <c r="C136" s="1069" t="s">
        <v>175</v>
      </c>
      <c r="D136" s="1069"/>
      <c r="E136" s="1069"/>
      <c r="F136" s="1069"/>
      <c r="G136" s="1069"/>
      <c r="H136" s="1069"/>
      <c r="I136" s="1069"/>
      <c r="J136" s="1070"/>
      <c r="K136" s="323">
        <f t="shared" si="13"/>
        <v>0</v>
      </c>
      <c r="L136" s="323">
        <f>Marketing!L20</f>
        <v>0</v>
      </c>
      <c r="M136" s="323">
        <f>Marketing!M20</f>
        <v>0</v>
      </c>
      <c r="N136" s="323">
        <f>Marketing!N20</f>
        <v>0</v>
      </c>
    </row>
    <row r="137" spans="2:16" ht="15" customHeight="1" x14ac:dyDescent="0.25">
      <c r="B137" s="173"/>
      <c r="C137" s="1069" t="s">
        <v>304</v>
      </c>
      <c r="D137" s="1069"/>
      <c r="E137" s="1069"/>
      <c r="F137" s="1069"/>
      <c r="G137" s="1069"/>
      <c r="H137" s="1069"/>
      <c r="I137" s="1069"/>
      <c r="J137" s="1070"/>
      <c r="K137" s="323">
        <f t="shared" si="13"/>
        <v>0</v>
      </c>
      <c r="L137" s="323">
        <f>Treinamento!L34</f>
        <v>0</v>
      </c>
      <c r="M137" s="323">
        <f>Treinamento!M34</f>
        <v>0</v>
      </c>
      <c r="N137" s="323">
        <f>Treinamento!N34</f>
        <v>0</v>
      </c>
      <c r="P137" s="375"/>
    </row>
    <row r="138" spans="2:16" x14ac:dyDescent="0.25">
      <c r="B138" s="173"/>
      <c r="C138" s="1069" t="s">
        <v>305</v>
      </c>
      <c r="D138" s="1069"/>
      <c r="E138" s="1069"/>
      <c r="F138" s="1069"/>
      <c r="G138" s="1069"/>
      <c r="H138" s="1069"/>
      <c r="I138" s="1069"/>
      <c r="J138" s="1070"/>
      <c r="K138" s="323">
        <f t="shared" si="13"/>
        <v>0</v>
      </c>
      <c r="L138" s="323">
        <f>Descarte!L43</f>
        <v>0</v>
      </c>
      <c r="M138" s="323">
        <f>Descarte!M43</f>
        <v>0</v>
      </c>
      <c r="N138" s="323">
        <f>Descarte!N43</f>
        <v>0</v>
      </c>
    </row>
    <row r="139" spans="2:16" x14ac:dyDescent="0.25">
      <c r="B139" s="173"/>
      <c r="C139" s="1069" t="s">
        <v>306</v>
      </c>
      <c r="D139" s="1069"/>
      <c r="E139" s="1069"/>
      <c r="F139" s="1069"/>
      <c r="G139" s="1069"/>
      <c r="H139" s="1069"/>
      <c r="I139" s="1069"/>
      <c r="J139" s="1070"/>
      <c r="K139" s="323">
        <f t="shared" si="13"/>
        <v>0</v>
      </c>
      <c r="L139" s="323">
        <f>'M&amp;V'!N270</f>
        <v>0</v>
      </c>
      <c r="M139" s="323">
        <f>'M&amp;V'!O270</f>
        <v>0</v>
      </c>
      <c r="N139" s="323">
        <f>'M&amp;V'!P270</f>
        <v>0</v>
      </c>
    </row>
    <row r="140" spans="2:16" x14ac:dyDescent="0.25">
      <c r="B140" s="1043" t="s">
        <v>15</v>
      </c>
      <c r="C140" s="1044"/>
      <c r="D140" s="1044"/>
      <c r="E140" s="1044"/>
      <c r="F140" s="1044"/>
      <c r="G140" s="1044"/>
      <c r="H140" s="1045"/>
      <c r="I140" s="300" t="s">
        <v>16</v>
      </c>
      <c r="J140" s="300" t="s">
        <v>300</v>
      </c>
      <c r="K140" s="164" t="s">
        <v>285</v>
      </c>
      <c r="L140" s="300" t="s">
        <v>795</v>
      </c>
      <c r="M140" s="121" t="s">
        <v>239</v>
      </c>
      <c r="N140" s="121" t="s">
        <v>240</v>
      </c>
    </row>
    <row r="141" spans="2:16" ht="15" customHeight="1" x14ac:dyDescent="0.25">
      <c r="B141" s="178">
        <v>1</v>
      </c>
      <c r="C141" s="1069" t="str">
        <f>IF(ISBLANK('MotorCusto (ORÇ)'!C150)," ",'MotorCusto (ORÇ)'!C150)</f>
        <v xml:space="preserve"> </v>
      </c>
      <c r="D141" s="1069"/>
      <c r="E141" s="1069"/>
      <c r="F141" s="1069"/>
      <c r="G141" s="1069"/>
      <c r="H141" s="1070"/>
      <c r="I141" s="506">
        <f>'MotorCusto (ORÇ)'!I150</f>
        <v>0</v>
      </c>
      <c r="J141" s="498">
        <f>'MotorCusto (ORÇ)'!J150</f>
        <v>0</v>
      </c>
      <c r="K141" s="323">
        <f>I141*J141</f>
        <v>0</v>
      </c>
      <c r="L141" s="323">
        <f>K141-M141-N141</f>
        <v>0</v>
      </c>
      <c r="M141" s="322"/>
      <c r="N141" s="322"/>
    </row>
    <row r="142" spans="2:16" x14ac:dyDescent="0.25">
      <c r="B142" s="178">
        <v>2</v>
      </c>
      <c r="C142" s="1069" t="str">
        <f>IF(ISBLANK('MotorCusto (ORÇ)'!C151)," ",'MotorCusto (ORÇ)'!C151)</f>
        <v xml:space="preserve"> </v>
      </c>
      <c r="D142" s="1069"/>
      <c r="E142" s="1069"/>
      <c r="F142" s="1069"/>
      <c r="G142" s="1069"/>
      <c r="H142" s="1070"/>
      <c r="I142" s="506">
        <f>'MotorCusto (ORÇ)'!I151</f>
        <v>0</v>
      </c>
      <c r="J142" s="498">
        <f>'MotorCusto (ORÇ)'!J151</f>
        <v>0</v>
      </c>
      <c r="K142" s="323">
        <f>I142*J142</f>
        <v>0</v>
      </c>
      <c r="L142" s="323">
        <f>K142-M142-N142</f>
        <v>0</v>
      </c>
      <c r="M142" s="322"/>
      <c r="N142" s="322"/>
    </row>
    <row r="143" spans="2:16" x14ac:dyDescent="0.25">
      <c r="B143" s="178">
        <v>3</v>
      </c>
      <c r="C143" s="1069" t="str">
        <f>IF(ISBLANK('MotorCusto (ORÇ)'!C152)," ",'MotorCusto (ORÇ)'!C152)</f>
        <v xml:space="preserve"> </v>
      </c>
      <c r="D143" s="1069"/>
      <c r="E143" s="1069"/>
      <c r="F143" s="1069"/>
      <c r="G143" s="1069"/>
      <c r="H143" s="1070"/>
      <c r="I143" s="506">
        <f>'MotorCusto (ORÇ)'!I152</f>
        <v>0</v>
      </c>
      <c r="J143" s="498">
        <f>'MotorCusto (ORÇ)'!J152</f>
        <v>0</v>
      </c>
      <c r="K143" s="323">
        <f>I143*J143</f>
        <v>0</v>
      </c>
      <c r="L143" s="323">
        <f>K143-M143-N143</f>
        <v>0</v>
      </c>
      <c r="M143" s="322"/>
      <c r="N143" s="322"/>
    </row>
    <row r="144" spans="2:16" x14ac:dyDescent="0.25">
      <c r="B144" s="173"/>
      <c r="C144" s="1071" t="s">
        <v>821</v>
      </c>
      <c r="D144" s="1071"/>
      <c r="E144" s="1071"/>
      <c r="F144" s="1071"/>
      <c r="G144" s="1071"/>
      <c r="H144" s="1071"/>
      <c r="I144" s="1071"/>
      <c r="J144" s="1072"/>
      <c r="K144" s="323">
        <f>SUM(K141:K143)</f>
        <v>0</v>
      </c>
      <c r="L144" s="323">
        <f>SUM(L141:L143)</f>
        <v>0</v>
      </c>
      <c r="M144" s="323">
        <f>SUM(M141:M143)</f>
        <v>0</v>
      </c>
      <c r="N144" s="323">
        <f>SUM(N141:N143)</f>
        <v>0</v>
      </c>
    </row>
    <row r="145" spans="2:14" x14ac:dyDescent="0.25">
      <c r="B145" s="320"/>
      <c r="C145" s="1067" t="s">
        <v>728</v>
      </c>
      <c r="D145" s="1067"/>
      <c r="E145" s="1067"/>
      <c r="F145" s="1067"/>
      <c r="G145" s="1067"/>
      <c r="H145" s="1067"/>
      <c r="I145" s="1067"/>
      <c r="J145" s="1068"/>
      <c r="K145" s="131">
        <f>SUM(K134:K139,K144)</f>
        <v>0</v>
      </c>
      <c r="L145" s="131">
        <f>SUM(L134:L139,L144)</f>
        <v>0</v>
      </c>
      <c r="M145" s="131">
        <f>SUM(M134:M139,M144)</f>
        <v>0</v>
      </c>
      <c r="N145" s="131">
        <f>SUM(N134:N139,N144)</f>
        <v>0</v>
      </c>
    </row>
    <row r="146" spans="2:14" x14ac:dyDescent="0.25">
      <c r="B146" s="179"/>
      <c r="C146" s="981" t="s">
        <v>822</v>
      </c>
      <c r="D146" s="981"/>
      <c r="E146" s="981"/>
      <c r="F146" s="981"/>
      <c r="G146" s="981"/>
      <c r="H146" s="981"/>
      <c r="I146" s="981"/>
      <c r="J146" s="982"/>
      <c r="K146" s="172">
        <f>SUM(K131,K145)</f>
        <v>0</v>
      </c>
      <c r="L146" s="172">
        <f>SUM(L131,L145)</f>
        <v>0</v>
      </c>
      <c r="M146" s="172">
        <f>SUM(M131,M145)</f>
        <v>0</v>
      </c>
      <c r="N146" s="172">
        <f>SUM(N131,N145)</f>
        <v>0</v>
      </c>
    </row>
    <row r="147" spans="2:14" x14ac:dyDescent="0.25">
      <c r="I147" s="381"/>
      <c r="K147" s="382"/>
    </row>
  </sheetData>
  <sheetProtection sheet="1" objects="1" scenarios="1"/>
  <mergeCells count="253">
    <mergeCell ref="Q78:U78"/>
    <mergeCell ref="Q79:U79"/>
    <mergeCell ref="Q80:U80"/>
    <mergeCell ref="Q81:U81"/>
    <mergeCell ref="Q82:U82"/>
    <mergeCell ref="Q83:U83"/>
    <mergeCell ref="Q94:U94"/>
    <mergeCell ref="Q85:U85"/>
    <mergeCell ref="Q86:U86"/>
    <mergeCell ref="Q88:U88"/>
    <mergeCell ref="Q89:U89"/>
    <mergeCell ref="Q90:U90"/>
    <mergeCell ref="Q91:U91"/>
    <mergeCell ref="Q92:U92"/>
    <mergeCell ref="Q93:U93"/>
    <mergeCell ref="Q84:U84"/>
    <mergeCell ref="C59:G59"/>
    <mergeCell ref="C54:G54"/>
    <mergeCell ref="Q96:U96"/>
    <mergeCell ref="Q87:U87"/>
    <mergeCell ref="Q77:U77"/>
    <mergeCell ref="Q63:U63"/>
    <mergeCell ref="Q64:U64"/>
    <mergeCell ref="Q65:U65"/>
    <mergeCell ref="Q66:U66"/>
    <mergeCell ref="Q67:U67"/>
    <mergeCell ref="Q68:U68"/>
    <mergeCell ref="Q69:U69"/>
    <mergeCell ref="Q70:U70"/>
    <mergeCell ref="Q71:U71"/>
    <mergeCell ref="Q72:U72"/>
    <mergeCell ref="Q73:U73"/>
    <mergeCell ref="Q74:U74"/>
    <mergeCell ref="Q75:U75"/>
    <mergeCell ref="Q76:U76"/>
    <mergeCell ref="C82:G82"/>
    <mergeCell ref="C83:G83"/>
    <mergeCell ref="C84:G84"/>
    <mergeCell ref="C85:G85"/>
    <mergeCell ref="Q95:U95"/>
    <mergeCell ref="C89:G89"/>
    <mergeCell ref="C72:G72"/>
    <mergeCell ref="C73:G73"/>
    <mergeCell ref="C92:G92"/>
    <mergeCell ref="C93:G93"/>
    <mergeCell ref="C94:G94"/>
    <mergeCell ref="C95:G95"/>
    <mergeCell ref="C90:G90"/>
    <mergeCell ref="C91:G91"/>
    <mergeCell ref="C80:G80"/>
    <mergeCell ref="C81:G81"/>
    <mergeCell ref="C79:G79"/>
    <mergeCell ref="C27:G27"/>
    <mergeCell ref="Q27:U27"/>
    <mergeCell ref="C18:G18"/>
    <mergeCell ref="Q18:U18"/>
    <mergeCell ref="C19:G19"/>
    <mergeCell ref="Q19:U19"/>
    <mergeCell ref="C20:G20"/>
    <mergeCell ref="Q20:U20"/>
    <mergeCell ref="Q52:U52"/>
    <mergeCell ref="C22:G22"/>
    <mergeCell ref="Q22:U22"/>
    <mergeCell ref="C28:G28"/>
    <mergeCell ref="Q28:U28"/>
    <mergeCell ref="C29:G29"/>
    <mergeCell ref="Q29:U29"/>
    <mergeCell ref="C30:G30"/>
    <mergeCell ref="Q47:U47"/>
    <mergeCell ref="Q48:U48"/>
    <mergeCell ref="Q49:U49"/>
    <mergeCell ref="Q50:U50"/>
    <mergeCell ref="Q51:U51"/>
    <mergeCell ref="C26:G26"/>
    <mergeCell ref="P2:X2"/>
    <mergeCell ref="L3:N3"/>
    <mergeCell ref="P3:X4"/>
    <mergeCell ref="B6:N6"/>
    <mergeCell ref="B2:N2"/>
    <mergeCell ref="C9:G9"/>
    <mergeCell ref="Q9:U9"/>
    <mergeCell ref="P6:X6"/>
    <mergeCell ref="B7:G7"/>
    <mergeCell ref="P7:U7"/>
    <mergeCell ref="C8:G8"/>
    <mergeCell ref="Q8:U8"/>
    <mergeCell ref="C12:G12"/>
    <mergeCell ref="Q12:U12"/>
    <mergeCell ref="B5:N5"/>
    <mergeCell ref="B3:K4"/>
    <mergeCell ref="C23:G23"/>
    <mergeCell ref="Q23:U23"/>
    <mergeCell ref="C24:G24"/>
    <mergeCell ref="Q24:U24"/>
    <mergeCell ref="C25:G25"/>
    <mergeCell ref="Q25:U25"/>
    <mergeCell ref="Q26:U26"/>
    <mergeCell ref="C10:G10"/>
    <mergeCell ref="Q10:U10"/>
    <mergeCell ref="C11:G11"/>
    <mergeCell ref="Q11:U11"/>
    <mergeCell ref="C16:G16"/>
    <mergeCell ref="Q16:U16"/>
    <mergeCell ref="C17:G17"/>
    <mergeCell ref="Q17:U17"/>
    <mergeCell ref="C21:G21"/>
    <mergeCell ref="Q21:U21"/>
    <mergeCell ref="C13:G13"/>
    <mergeCell ref="Q13:U13"/>
    <mergeCell ref="C14:G14"/>
    <mergeCell ref="Q14:U14"/>
    <mergeCell ref="C15:G15"/>
    <mergeCell ref="Q15:U15"/>
    <mergeCell ref="Q30:U30"/>
    <mergeCell ref="C31:G31"/>
    <mergeCell ref="Q31:U31"/>
    <mergeCell ref="C32:G32"/>
    <mergeCell ref="Q32:U32"/>
    <mergeCell ref="C33:G33"/>
    <mergeCell ref="Q33:U33"/>
    <mergeCell ref="C34:G34"/>
    <mergeCell ref="Q34:U34"/>
    <mergeCell ref="C35:G35"/>
    <mergeCell ref="Q35:U35"/>
    <mergeCell ref="C36:G36"/>
    <mergeCell ref="Q36:U36"/>
    <mergeCell ref="C37:G37"/>
    <mergeCell ref="Q37:U37"/>
    <mergeCell ref="C38:G38"/>
    <mergeCell ref="Q38:U38"/>
    <mergeCell ref="C49:G49"/>
    <mergeCell ref="C39:G39"/>
    <mergeCell ref="Q39:U39"/>
    <mergeCell ref="C48:G48"/>
    <mergeCell ref="C40:G40"/>
    <mergeCell ref="Q40:U40"/>
    <mergeCell ref="C41:G41"/>
    <mergeCell ref="Q41:U41"/>
    <mergeCell ref="C42:G42"/>
    <mergeCell ref="Q42:U42"/>
    <mergeCell ref="C43:G43"/>
    <mergeCell ref="Q43:U43"/>
    <mergeCell ref="C44:G44"/>
    <mergeCell ref="Q44:U44"/>
    <mergeCell ref="C47:G47"/>
    <mergeCell ref="C45:G45"/>
    <mergeCell ref="Q45:U45"/>
    <mergeCell ref="C46:G46"/>
    <mergeCell ref="Q46:U46"/>
    <mergeCell ref="C97:G97"/>
    <mergeCell ref="Q97:U97"/>
    <mergeCell ref="C50:G50"/>
    <mergeCell ref="C51:G51"/>
    <mergeCell ref="C52:G52"/>
    <mergeCell ref="C53:G53"/>
    <mergeCell ref="C75:G75"/>
    <mergeCell ref="C68:G68"/>
    <mergeCell ref="C69:G69"/>
    <mergeCell ref="C70:G70"/>
    <mergeCell ref="C71:G71"/>
    <mergeCell ref="C64:G64"/>
    <mergeCell ref="C65:G65"/>
    <mergeCell ref="C66:G66"/>
    <mergeCell ref="C67:G67"/>
    <mergeCell ref="C74:G74"/>
    <mergeCell ref="C63:G63"/>
    <mergeCell ref="Q53:U53"/>
    <mergeCell ref="Q54:U54"/>
    <mergeCell ref="Q55:U55"/>
    <mergeCell ref="Q56:U56"/>
    <mergeCell ref="C98:G98"/>
    <mergeCell ref="Q98:U98"/>
    <mergeCell ref="C99:G99"/>
    <mergeCell ref="C55:G55"/>
    <mergeCell ref="C56:G56"/>
    <mergeCell ref="C57:G57"/>
    <mergeCell ref="C58:G58"/>
    <mergeCell ref="Q99:U99"/>
    <mergeCell ref="C60:G60"/>
    <mergeCell ref="C61:G61"/>
    <mergeCell ref="C62:G62"/>
    <mergeCell ref="Q62:U62"/>
    <mergeCell ref="Q57:U57"/>
    <mergeCell ref="Q58:U58"/>
    <mergeCell ref="Q59:U59"/>
    <mergeCell ref="C76:G76"/>
    <mergeCell ref="C77:G77"/>
    <mergeCell ref="C78:G78"/>
    <mergeCell ref="Q60:U60"/>
    <mergeCell ref="Q61:U61"/>
    <mergeCell ref="C96:G96"/>
    <mergeCell ref="C86:G86"/>
    <mergeCell ref="C87:G87"/>
    <mergeCell ref="C88:G88"/>
    <mergeCell ref="C105:G105"/>
    <mergeCell ref="Q105:U105"/>
    <mergeCell ref="C106:G106"/>
    <mergeCell ref="Q106:U106"/>
    <mergeCell ref="B110:N110"/>
    <mergeCell ref="P110:V110"/>
    <mergeCell ref="B111:G111"/>
    <mergeCell ref="C112:G112"/>
    <mergeCell ref="C107:G107"/>
    <mergeCell ref="Q107:U107"/>
    <mergeCell ref="C108:G108"/>
    <mergeCell ref="Q108:U108"/>
    <mergeCell ref="C100:G100"/>
    <mergeCell ref="Q100:U100"/>
    <mergeCell ref="C101:G101"/>
    <mergeCell ref="Q101:U101"/>
    <mergeCell ref="C102:G102"/>
    <mergeCell ref="Q102:U102"/>
    <mergeCell ref="C103:G103"/>
    <mergeCell ref="Q103:U103"/>
    <mergeCell ref="C104:G104"/>
    <mergeCell ref="Q104:U104"/>
    <mergeCell ref="C109:J109"/>
    <mergeCell ref="P109:V109"/>
    <mergeCell ref="B123:G123"/>
    <mergeCell ref="C124:J124"/>
    <mergeCell ref="C114:G114"/>
    <mergeCell ref="C115:G115"/>
    <mergeCell ref="C125:H125"/>
    <mergeCell ref="C126:H126"/>
    <mergeCell ref="C129:J129"/>
    <mergeCell ref="C127:H127"/>
    <mergeCell ref="C128:H128"/>
    <mergeCell ref="C121:J121"/>
    <mergeCell ref="B122:N122"/>
    <mergeCell ref="C116:G116"/>
    <mergeCell ref="C117:G117"/>
    <mergeCell ref="C118:G118"/>
    <mergeCell ref="C120:J120"/>
    <mergeCell ref="C119:G119"/>
    <mergeCell ref="C113:G113"/>
    <mergeCell ref="T112:U112"/>
    <mergeCell ref="C146:J146"/>
    <mergeCell ref="C136:J136"/>
    <mergeCell ref="C130:J130"/>
    <mergeCell ref="B132:N132"/>
    <mergeCell ref="B133:G133"/>
    <mergeCell ref="C137:J137"/>
    <mergeCell ref="C138:J138"/>
    <mergeCell ref="C139:J139"/>
    <mergeCell ref="B140:H140"/>
    <mergeCell ref="C141:H141"/>
    <mergeCell ref="C145:J145"/>
    <mergeCell ref="C142:H142"/>
    <mergeCell ref="C143:H143"/>
    <mergeCell ref="C131:J131"/>
    <mergeCell ref="C134:J134"/>
    <mergeCell ref="C135:J135"/>
    <mergeCell ref="C144:J144"/>
  </mergeCells>
  <conditionalFormatting sqref="R111:R113">
    <cfRule type="cellIs" dxfId="76" priority="1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4423A-78F8-40A1-87FA-2575099FCA79}">
  <sheetPr codeName="Plan11">
    <tabColor theme="7"/>
  </sheetPr>
  <dimension ref="B2:BE68"/>
  <sheetViews>
    <sheetView showGridLines="0" zoomScale="80" zoomScaleNormal="80" workbookViewId="0">
      <pane xSplit="7" ySplit="3" topLeftCell="H4" activePane="bottomRight" state="frozen"/>
      <selection activeCell="H20" sqref="H20"/>
      <selection pane="topRight" activeCell="H20" sqref="H20"/>
      <selection pane="bottomLeft" activeCell="H20" sqref="H20"/>
      <selection pane="bottomRight" activeCell="H5" sqref="H5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0.5703125" style="373" customWidth="1"/>
    <col min="4" max="4" width="17.1406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57" width="11.5703125" style="373" customWidth="1"/>
    <col min="58" max="16384" width="9.140625" style="373"/>
  </cols>
  <sheetData>
    <row r="2" spans="2:57" ht="22.5" customHeight="1" x14ac:dyDescent="0.2">
      <c r="B2" s="1087" t="s">
        <v>789</v>
      </c>
      <c r="C2" s="1087"/>
      <c r="D2" s="1087"/>
      <c r="E2" s="1087"/>
      <c r="F2" s="1087"/>
      <c r="G2" s="1087"/>
    </row>
    <row r="3" spans="2:57" x14ac:dyDescent="0.2">
      <c r="B3" s="1048" t="s">
        <v>681</v>
      </c>
      <c r="C3" s="1049"/>
      <c r="D3" s="1049"/>
      <c r="E3" s="1049"/>
      <c r="F3" s="1049"/>
      <c r="G3" s="328" t="s">
        <v>31</v>
      </c>
      <c r="H3" s="387" t="s">
        <v>456</v>
      </c>
      <c r="I3" s="387" t="s">
        <v>457</v>
      </c>
      <c r="J3" s="387" t="s">
        <v>458</v>
      </c>
      <c r="K3" s="387" t="s">
        <v>459</v>
      </c>
      <c r="L3" s="387" t="s">
        <v>460</v>
      </c>
      <c r="M3" s="387" t="s">
        <v>461</v>
      </c>
      <c r="N3" s="387" t="s">
        <v>462</v>
      </c>
      <c r="O3" s="387" t="s">
        <v>463</v>
      </c>
      <c r="P3" s="387" t="s">
        <v>464</v>
      </c>
      <c r="Q3" s="387" t="s">
        <v>465</v>
      </c>
      <c r="R3" s="387" t="s">
        <v>466</v>
      </c>
      <c r="S3" s="387" t="s">
        <v>467</v>
      </c>
      <c r="T3" s="387" t="s">
        <v>468</v>
      </c>
      <c r="U3" s="387" t="s">
        <v>469</v>
      </c>
      <c r="V3" s="387" t="s">
        <v>470</v>
      </c>
      <c r="W3" s="387" t="s">
        <v>471</v>
      </c>
      <c r="X3" s="387" t="s">
        <v>472</v>
      </c>
      <c r="Y3" s="387" t="s">
        <v>473</v>
      </c>
      <c r="Z3" s="387" t="s">
        <v>474</v>
      </c>
      <c r="AA3" s="387" t="s">
        <v>475</v>
      </c>
      <c r="AB3" s="387" t="s">
        <v>476</v>
      </c>
      <c r="AC3" s="387" t="s">
        <v>477</v>
      </c>
      <c r="AD3" s="387" t="s">
        <v>478</v>
      </c>
      <c r="AE3" s="387" t="s">
        <v>479</v>
      </c>
      <c r="AF3" s="387" t="s">
        <v>480</v>
      </c>
      <c r="AG3" s="387" t="s">
        <v>481</v>
      </c>
      <c r="AH3" s="387" t="s">
        <v>482</v>
      </c>
      <c r="AI3" s="387" t="s">
        <v>483</v>
      </c>
      <c r="AJ3" s="387" t="s">
        <v>484</v>
      </c>
      <c r="AK3" s="387" t="s">
        <v>485</v>
      </c>
      <c r="AL3" s="387" t="s">
        <v>486</v>
      </c>
      <c r="AM3" s="387" t="s">
        <v>487</v>
      </c>
      <c r="AN3" s="387" t="s">
        <v>488</v>
      </c>
      <c r="AO3" s="387" t="s">
        <v>489</v>
      </c>
      <c r="AP3" s="387" t="s">
        <v>490</v>
      </c>
      <c r="AQ3" s="387" t="s">
        <v>491</v>
      </c>
      <c r="AR3" s="387" t="s">
        <v>492</v>
      </c>
      <c r="AS3" s="387" t="s">
        <v>493</v>
      </c>
      <c r="AT3" s="387" t="s">
        <v>494</v>
      </c>
      <c r="AU3" s="387" t="s">
        <v>495</v>
      </c>
      <c r="AV3" s="387" t="s">
        <v>496</v>
      </c>
      <c r="AW3" s="387" t="s">
        <v>497</v>
      </c>
      <c r="AX3" s="387" t="s">
        <v>498</v>
      </c>
      <c r="AY3" s="387" t="s">
        <v>499</v>
      </c>
      <c r="AZ3" s="387" t="s">
        <v>500</v>
      </c>
      <c r="BA3" s="387" t="s">
        <v>501</v>
      </c>
      <c r="BB3" s="387" t="s">
        <v>502</v>
      </c>
      <c r="BC3" s="387" t="s">
        <v>503</v>
      </c>
      <c r="BD3" s="387" t="s">
        <v>504</v>
      </c>
      <c r="BE3" s="387" t="s">
        <v>505</v>
      </c>
    </row>
    <row r="4" spans="2:57" s="383" customFormat="1" ht="15" customHeight="1" x14ac:dyDescent="0.2">
      <c r="B4" s="1048" t="s">
        <v>861</v>
      </c>
      <c r="C4" s="1049"/>
      <c r="D4" s="1049"/>
      <c r="E4" s="1049"/>
      <c r="F4" s="1049"/>
      <c r="G4" s="184" t="s">
        <v>31</v>
      </c>
      <c r="H4" s="185" t="s">
        <v>456</v>
      </c>
      <c r="I4" s="185" t="s">
        <v>457</v>
      </c>
      <c r="J4" s="185" t="s">
        <v>458</v>
      </c>
      <c r="K4" s="185" t="s">
        <v>459</v>
      </c>
      <c r="L4" s="185" t="s">
        <v>460</v>
      </c>
      <c r="M4" s="185" t="s">
        <v>461</v>
      </c>
      <c r="N4" s="185" t="s">
        <v>462</v>
      </c>
      <c r="O4" s="185" t="s">
        <v>463</v>
      </c>
      <c r="P4" s="185" t="s">
        <v>464</v>
      </c>
      <c r="Q4" s="185" t="s">
        <v>465</v>
      </c>
      <c r="R4" s="185" t="s">
        <v>466</v>
      </c>
      <c r="S4" s="185" t="s">
        <v>467</v>
      </c>
      <c r="T4" s="185" t="s">
        <v>468</v>
      </c>
      <c r="U4" s="185" t="s">
        <v>469</v>
      </c>
      <c r="V4" s="185" t="s">
        <v>470</v>
      </c>
      <c r="W4" s="185" t="s">
        <v>471</v>
      </c>
      <c r="X4" s="185" t="s">
        <v>472</v>
      </c>
      <c r="Y4" s="185" t="s">
        <v>473</v>
      </c>
      <c r="Z4" s="185" t="s">
        <v>474</v>
      </c>
      <c r="AA4" s="185" t="s">
        <v>475</v>
      </c>
      <c r="AB4" s="185" t="s">
        <v>476</v>
      </c>
      <c r="AC4" s="185" t="s">
        <v>477</v>
      </c>
      <c r="AD4" s="185" t="s">
        <v>478</v>
      </c>
      <c r="AE4" s="185" t="s">
        <v>479</v>
      </c>
      <c r="AF4" s="185" t="s">
        <v>480</v>
      </c>
      <c r="AG4" s="185" t="s">
        <v>481</v>
      </c>
      <c r="AH4" s="185" t="s">
        <v>482</v>
      </c>
      <c r="AI4" s="185" t="s">
        <v>483</v>
      </c>
      <c r="AJ4" s="185" t="s">
        <v>484</v>
      </c>
      <c r="AK4" s="185" t="s">
        <v>485</v>
      </c>
      <c r="AL4" s="185" t="s">
        <v>486</v>
      </c>
      <c r="AM4" s="185" t="s">
        <v>487</v>
      </c>
      <c r="AN4" s="185" t="s">
        <v>488</v>
      </c>
      <c r="AO4" s="185" t="s">
        <v>489</v>
      </c>
      <c r="AP4" s="185" t="s">
        <v>490</v>
      </c>
      <c r="AQ4" s="185" t="s">
        <v>491</v>
      </c>
      <c r="AR4" s="185" t="s">
        <v>492</v>
      </c>
      <c r="AS4" s="185" t="s">
        <v>493</v>
      </c>
      <c r="AT4" s="185" t="s">
        <v>494</v>
      </c>
      <c r="AU4" s="185" t="s">
        <v>495</v>
      </c>
      <c r="AV4" s="185" t="s">
        <v>496</v>
      </c>
      <c r="AW4" s="185" t="s">
        <v>497</v>
      </c>
      <c r="AX4" s="185" t="s">
        <v>498</v>
      </c>
      <c r="AY4" s="185" t="s">
        <v>499</v>
      </c>
      <c r="AZ4" s="185" t="s">
        <v>500</v>
      </c>
      <c r="BA4" s="185" t="s">
        <v>501</v>
      </c>
      <c r="BB4" s="185" t="s">
        <v>502</v>
      </c>
      <c r="BC4" s="185" t="s">
        <v>503</v>
      </c>
      <c r="BD4" s="185" t="s">
        <v>504</v>
      </c>
      <c r="BE4" s="185" t="s">
        <v>505</v>
      </c>
    </row>
    <row r="5" spans="2:57" ht="18" customHeight="1" x14ac:dyDescent="0.2">
      <c r="B5" s="181">
        <v>1</v>
      </c>
      <c r="C5" s="186" t="s">
        <v>506</v>
      </c>
      <c r="D5" s="186"/>
      <c r="E5" s="187" t="s">
        <v>507</v>
      </c>
      <c r="F5" s="192" t="s">
        <v>404</v>
      </c>
      <c r="G5" s="194">
        <f>SUM(H5:BE5)</f>
        <v>0</v>
      </c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  <c r="AB5" s="638"/>
      <c r="AC5" s="638"/>
      <c r="AD5" s="638"/>
      <c r="AE5" s="638"/>
      <c r="AF5" s="638"/>
      <c r="AG5" s="638"/>
      <c r="AH5" s="638"/>
      <c r="AI5" s="638"/>
      <c r="AJ5" s="638"/>
      <c r="AK5" s="638"/>
      <c r="AL5" s="638"/>
      <c r="AM5" s="638"/>
      <c r="AN5" s="638"/>
      <c r="AO5" s="638"/>
      <c r="AP5" s="638"/>
      <c r="AQ5" s="638"/>
      <c r="AR5" s="638"/>
      <c r="AS5" s="638"/>
      <c r="AT5" s="638"/>
      <c r="AU5" s="638"/>
      <c r="AV5" s="638"/>
      <c r="AW5" s="638"/>
      <c r="AX5" s="638"/>
      <c r="AY5" s="638"/>
      <c r="AZ5" s="638"/>
      <c r="BA5" s="638"/>
      <c r="BB5" s="638"/>
      <c r="BC5" s="638"/>
      <c r="BD5" s="638"/>
      <c r="BE5" s="638"/>
    </row>
    <row r="6" spans="2:57" ht="18" x14ac:dyDescent="0.2">
      <c r="B6" s="181">
        <f>B5+1</f>
        <v>2</v>
      </c>
      <c r="C6" s="186" t="s">
        <v>508</v>
      </c>
      <c r="D6" s="186"/>
      <c r="E6" s="191"/>
      <c r="F6" s="240" t="s">
        <v>509</v>
      </c>
      <c r="G6" s="196"/>
      <c r="H6" s="615"/>
      <c r="I6" s="615"/>
      <c r="J6" s="615"/>
      <c r="K6" s="615"/>
      <c r="L6" s="615"/>
      <c r="M6" s="615"/>
      <c r="N6" s="615"/>
      <c r="O6" s="615"/>
      <c r="P6" s="615"/>
      <c r="Q6" s="615"/>
      <c r="R6" s="615"/>
      <c r="S6" s="615"/>
      <c r="T6" s="615"/>
      <c r="U6" s="615"/>
      <c r="V6" s="615"/>
      <c r="W6" s="615"/>
      <c r="X6" s="615"/>
      <c r="Y6" s="615"/>
      <c r="Z6" s="615"/>
      <c r="AA6" s="615"/>
      <c r="AB6" s="615"/>
      <c r="AC6" s="615"/>
      <c r="AD6" s="615"/>
      <c r="AE6" s="615"/>
      <c r="AF6" s="615"/>
      <c r="AG6" s="615"/>
      <c r="AH6" s="615"/>
      <c r="AI6" s="615"/>
      <c r="AJ6" s="615"/>
      <c r="AK6" s="615"/>
      <c r="AL6" s="615"/>
      <c r="AM6" s="615"/>
      <c r="AN6" s="615"/>
      <c r="AO6" s="615"/>
      <c r="AP6" s="615"/>
      <c r="AQ6" s="615"/>
      <c r="AR6" s="615"/>
      <c r="AS6" s="615"/>
      <c r="AT6" s="615"/>
      <c r="AU6" s="615"/>
      <c r="AV6" s="615"/>
      <c r="AW6" s="615"/>
      <c r="AX6" s="615"/>
      <c r="AY6" s="615"/>
      <c r="AZ6" s="615"/>
      <c r="BA6" s="615"/>
      <c r="BB6" s="615"/>
      <c r="BC6" s="615"/>
      <c r="BD6" s="615"/>
      <c r="BE6" s="615"/>
    </row>
    <row r="7" spans="2:57" ht="18" x14ac:dyDescent="0.2">
      <c r="B7" s="1081">
        <f>B6+1</f>
        <v>3</v>
      </c>
      <c r="C7" s="186" t="s">
        <v>510</v>
      </c>
      <c r="D7" s="186"/>
      <c r="E7" s="191" t="s">
        <v>3</v>
      </c>
      <c r="F7" s="240" t="s">
        <v>511</v>
      </c>
      <c r="G7" s="194"/>
      <c r="H7" s="657"/>
      <c r="I7" s="657"/>
      <c r="J7" s="657"/>
      <c r="K7" s="657"/>
      <c r="L7" s="657"/>
      <c r="M7" s="657"/>
      <c r="N7" s="657"/>
      <c r="O7" s="657"/>
      <c r="P7" s="657"/>
      <c r="Q7" s="657"/>
      <c r="R7" s="657"/>
      <c r="S7" s="657"/>
      <c r="T7" s="657"/>
      <c r="U7" s="657"/>
      <c r="V7" s="657"/>
      <c r="W7" s="657"/>
      <c r="X7" s="657"/>
      <c r="Y7" s="657"/>
      <c r="Z7" s="657"/>
      <c r="AA7" s="657"/>
      <c r="AB7" s="657"/>
      <c r="AC7" s="657"/>
      <c r="AD7" s="657"/>
      <c r="AE7" s="657"/>
      <c r="AF7" s="657"/>
      <c r="AG7" s="657"/>
      <c r="AH7" s="657"/>
      <c r="AI7" s="657"/>
      <c r="AJ7" s="657"/>
      <c r="AK7" s="657"/>
      <c r="AL7" s="657"/>
      <c r="AM7" s="657"/>
      <c r="AN7" s="657"/>
      <c r="AO7" s="657"/>
      <c r="AP7" s="657"/>
      <c r="AQ7" s="657"/>
      <c r="AR7" s="657"/>
      <c r="AS7" s="657"/>
      <c r="AT7" s="657"/>
      <c r="AU7" s="657"/>
      <c r="AV7" s="657"/>
      <c r="AW7" s="657"/>
      <c r="AX7" s="657"/>
      <c r="AY7" s="657"/>
      <c r="AZ7" s="657"/>
      <c r="BA7" s="657"/>
      <c r="BB7" s="657"/>
      <c r="BC7" s="657"/>
      <c r="BD7" s="657"/>
      <c r="BE7" s="657"/>
    </row>
    <row r="8" spans="2:57" ht="18" x14ac:dyDescent="0.2">
      <c r="B8" s="1082"/>
      <c r="C8" s="186" t="s">
        <v>512</v>
      </c>
      <c r="D8" s="186"/>
      <c r="E8" s="191" t="s">
        <v>3</v>
      </c>
      <c r="F8" s="240" t="s">
        <v>513</v>
      </c>
      <c r="G8" s="194"/>
      <c r="H8" s="657"/>
      <c r="I8" s="657"/>
      <c r="J8" s="657"/>
      <c r="K8" s="657"/>
      <c r="L8" s="657"/>
      <c r="M8" s="657"/>
      <c r="N8" s="657"/>
      <c r="O8" s="657"/>
      <c r="P8" s="657"/>
      <c r="Q8" s="657"/>
      <c r="R8" s="657"/>
      <c r="S8" s="657"/>
      <c r="T8" s="657"/>
      <c r="U8" s="657"/>
      <c r="V8" s="657"/>
      <c r="W8" s="657"/>
      <c r="X8" s="657"/>
      <c r="Y8" s="657"/>
      <c r="Z8" s="657"/>
      <c r="AA8" s="657"/>
      <c r="AB8" s="657"/>
      <c r="AC8" s="657"/>
      <c r="AD8" s="657"/>
      <c r="AE8" s="657"/>
      <c r="AF8" s="657"/>
      <c r="AG8" s="657"/>
      <c r="AH8" s="657"/>
      <c r="AI8" s="657"/>
      <c r="AJ8" s="657"/>
      <c r="AK8" s="657"/>
      <c r="AL8" s="657"/>
      <c r="AM8" s="657"/>
      <c r="AN8" s="657"/>
      <c r="AO8" s="657"/>
      <c r="AP8" s="657"/>
      <c r="AQ8" s="657"/>
      <c r="AR8" s="657"/>
      <c r="AS8" s="657"/>
      <c r="AT8" s="657"/>
      <c r="AU8" s="657"/>
      <c r="AV8" s="657"/>
      <c r="AW8" s="657"/>
      <c r="AX8" s="657"/>
      <c r="AY8" s="657"/>
      <c r="AZ8" s="657"/>
      <c r="BA8" s="657"/>
      <c r="BB8" s="657"/>
      <c r="BC8" s="657"/>
      <c r="BD8" s="657"/>
      <c r="BE8" s="657"/>
    </row>
    <row r="9" spans="2:57" ht="18" x14ac:dyDescent="0.2">
      <c r="B9" s="181">
        <f>B7+1</f>
        <v>4</v>
      </c>
      <c r="C9" s="186" t="s">
        <v>16</v>
      </c>
      <c r="D9" s="186"/>
      <c r="E9" s="191"/>
      <c r="F9" s="192" t="s">
        <v>403</v>
      </c>
      <c r="G9" s="194">
        <f>SUM(H9:BE9)</f>
        <v>0</v>
      </c>
      <c r="H9" s="617"/>
      <c r="I9" s="617"/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7"/>
      <c r="AB9" s="617"/>
      <c r="AC9" s="617"/>
      <c r="AD9" s="617"/>
      <c r="AE9" s="617"/>
      <c r="AF9" s="617"/>
      <c r="AG9" s="617"/>
      <c r="AH9" s="617"/>
      <c r="AI9" s="617"/>
      <c r="AJ9" s="617"/>
      <c r="AK9" s="617"/>
      <c r="AL9" s="617"/>
      <c r="AM9" s="617"/>
      <c r="AN9" s="617"/>
      <c r="AO9" s="617"/>
      <c r="AP9" s="617"/>
      <c r="AQ9" s="617"/>
      <c r="AR9" s="617"/>
      <c r="AS9" s="617"/>
      <c r="AT9" s="617"/>
      <c r="AU9" s="617"/>
      <c r="AV9" s="617"/>
      <c r="AW9" s="617"/>
      <c r="AX9" s="617"/>
      <c r="AY9" s="617"/>
      <c r="AZ9" s="617"/>
      <c r="BA9" s="617"/>
      <c r="BB9" s="617"/>
      <c r="BC9" s="617"/>
      <c r="BD9" s="617"/>
      <c r="BE9" s="617"/>
    </row>
    <row r="10" spans="2:57" ht="18" x14ac:dyDescent="0.2">
      <c r="B10" s="181">
        <f>B9+1</f>
        <v>5</v>
      </c>
      <c r="C10" s="186" t="s">
        <v>367</v>
      </c>
      <c r="D10" s="186"/>
      <c r="E10" s="191" t="s">
        <v>368</v>
      </c>
      <c r="F10" s="192" t="s">
        <v>369</v>
      </c>
      <c r="G10" s="201">
        <f>SUM(H10:BE10)</f>
        <v>0</v>
      </c>
      <c r="H10" s="199">
        <f>IFERROR((H5*0.736*H9)/H7,0)</f>
        <v>0</v>
      </c>
      <c r="I10" s="199">
        <f t="shared" ref="I10:BE10" si="0">IFERROR((I5*0.736*I9)/I7,0)</f>
        <v>0</v>
      </c>
      <c r="J10" s="199">
        <f t="shared" si="0"/>
        <v>0</v>
      </c>
      <c r="K10" s="199">
        <f t="shared" si="0"/>
        <v>0</v>
      </c>
      <c r="L10" s="199">
        <f t="shared" si="0"/>
        <v>0</v>
      </c>
      <c r="M10" s="199">
        <f t="shared" si="0"/>
        <v>0</v>
      </c>
      <c r="N10" s="199">
        <f t="shared" si="0"/>
        <v>0</v>
      </c>
      <c r="O10" s="199">
        <f t="shared" si="0"/>
        <v>0</v>
      </c>
      <c r="P10" s="199">
        <f t="shared" si="0"/>
        <v>0</v>
      </c>
      <c r="Q10" s="199">
        <f t="shared" si="0"/>
        <v>0</v>
      </c>
      <c r="R10" s="199">
        <f t="shared" si="0"/>
        <v>0</v>
      </c>
      <c r="S10" s="199">
        <f t="shared" si="0"/>
        <v>0</v>
      </c>
      <c r="T10" s="199">
        <f t="shared" si="0"/>
        <v>0</v>
      </c>
      <c r="U10" s="199">
        <f t="shared" si="0"/>
        <v>0</v>
      </c>
      <c r="V10" s="199">
        <f t="shared" si="0"/>
        <v>0</v>
      </c>
      <c r="W10" s="199">
        <f t="shared" si="0"/>
        <v>0</v>
      </c>
      <c r="X10" s="199">
        <f t="shared" si="0"/>
        <v>0</v>
      </c>
      <c r="Y10" s="199">
        <f t="shared" si="0"/>
        <v>0</v>
      </c>
      <c r="Z10" s="199">
        <f t="shared" si="0"/>
        <v>0</v>
      </c>
      <c r="AA10" s="199">
        <f t="shared" si="0"/>
        <v>0</v>
      </c>
      <c r="AB10" s="199">
        <f t="shared" si="0"/>
        <v>0</v>
      </c>
      <c r="AC10" s="199">
        <f t="shared" si="0"/>
        <v>0</v>
      </c>
      <c r="AD10" s="199">
        <f t="shared" si="0"/>
        <v>0</v>
      </c>
      <c r="AE10" s="199">
        <f t="shared" si="0"/>
        <v>0</v>
      </c>
      <c r="AF10" s="199">
        <f t="shared" si="0"/>
        <v>0</v>
      </c>
      <c r="AG10" s="199">
        <f t="shared" si="0"/>
        <v>0</v>
      </c>
      <c r="AH10" s="199">
        <f t="shared" si="0"/>
        <v>0</v>
      </c>
      <c r="AI10" s="199">
        <f t="shared" si="0"/>
        <v>0</v>
      </c>
      <c r="AJ10" s="199">
        <f t="shared" si="0"/>
        <v>0</v>
      </c>
      <c r="AK10" s="199">
        <f t="shared" si="0"/>
        <v>0</v>
      </c>
      <c r="AL10" s="199">
        <f t="shared" si="0"/>
        <v>0</v>
      </c>
      <c r="AM10" s="199">
        <f t="shared" si="0"/>
        <v>0</v>
      </c>
      <c r="AN10" s="199">
        <f t="shared" si="0"/>
        <v>0</v>
      </c>
      <c r="AO10" s="199">
        <f t="shared" si="0"/>
        <v>0</v>
      </c>
      <c r="AP10" s="199">
        <f t="shared" si="0"/>
        <v>0</v>
      </c>
      <c r="AQ10" s="199">
        <f t="shared" si="0"/>
        <v>0</v>
      </c>
      <c r="AR10" s="199">
        <f t="shared" si="0"/>
        <v>0</v>
      </c>
      <c r="AS10" s="199">
        <f t="shared" si="0"/>
        <v>0</v>
      </c>
      <c r="AT10" s="199">
        <f t="shared" si="0"/>
        <v>0</v>
      </c>
      <c r="AU10" s="199">
        <f t="shared" si="0"/>
        <v>0</v>
      </c>
      <c r="AV10" s="199">
        <f t="shared" si="0"/>
        <v>0</v>
      </c>
      <c r="AW10" s="199">
        <f t="shared" si="0"/>
        <v>0</v>
      </c>
      <c r="AX10" s="199">
        <f t="shared" si="0"/>
        <v>0</v>
      </c>
      <c r="AY10" s="199">
        <f t="shared" si="0"/>
        <v>0</v>
      </c>
      <c r="AZ10" s="199">
        <f t="shared" si="0"/>
        <v>0</v>
      </c>
      <c r="BA10" s="199">
        <f t="shared" si="0"/>
        <v>0</v>
      </c>
      <c r="BB10" s="199">
        <f t="shared" si="0"/>
        <v>0</v>
      </c>
      <c r="BC10" s="199">
        <f t="shared" si="0"/>
        <v>0</v>
      </c>
      <c r="BD10" s="199">
        <f t="shared" si="0"/>
        <v>0</v>
      </c>
      <c r="BE10" s="199">
        <f t="shared" si="0"/>
        <v>0</v>
      </c>
    </row>
    <row r="11" spans="2:57" ht="18" x14ac:dyDescent="0.2">
      <c r="B11" s="181">
        <f>B10+1</f>
        <v>6</v>
      </c>
      <c r="C11" s="186" t="s">
        <v>449</v>
      </c>
      <c r="D11" s="186"/>
      <c r="E11" s="191" t="s">
        <v>368</v>
      </c>
      <c r="F11" s="192" t="s">
        <v>450</v>
      </c>
      <c r="G11" s="201">
        <f>SUM(H11:BE11)</f>
        <v>0</v>
      </c>
      <c r="H11" s="199">
        <f>IFERROR(H10*H6*(H7/H8),0)</f>
        <v>0</v>
      </c>
      <c r="I11" s="199">
        <f t="shared" ref="I11:BE11" si="1">IFERROR(I10*I6*(I7/I8),0)</f>
        <v>0</v>
      </c>
      <c r="J11" s="199">
        <f t="shared" si="1"/>
        <v>0</v>
      </c>
      <c r="K11" s="199">
        <f t="shared" si="1"/>
        <v>0</v>
      </c>
      <c r="L11" s="199">
        <f t="shared" si="1"/>
        <v>0</v>
      </c>
      <c r="M11" s="199">
        <f t="shared" si="1"/>
        <v>0</v>
      </c>
      <c r="N11" s="199">
        <f t="shared" si="1"/>
        <v>0</v>
      </c>
      <c r="O11" s="199">
        <f t="shared" si="1"/>
        <v>0</v>
      </c>
      <c r="P11" s="199">
        <f t="shared" si="1"/>
        <v>0</v>
      </c>
      <c r="Q11" s="199">
        <f t="shared" si="1"/>
        <v>0</v>
      </c>
      <c r="R11" s="199">
        <f t="shared" si="1"/>
        <v>0</v>
      </c>
      <c r="S11" s="199">
        <f t="shared" si="1"/>
        <v>0</v>
      </c>
      <c r="T11" s="199">
        <f t="shared" si="1"/>
        <v>0</v>
      </c>
      <c r="U11" s="199">
        <f t="shared" si="1"/>
        <v>0</v>
      </c>
      <c r="V11" s="199">
        <f t="shared" si="1"/>
        <v>0</v>
      </c>
      <c r="W11" s="199">
        <f t="shared" si="1"/>
        <v>0</v>
      </c>
      <c r="X11" s="199">
        <f t="shared" si="1"/>
        <v>0</v>
      </c>
      <c r="Y11" s="199">
        <f t="shared" si="1"/>
        <v>0</v>
      </c>
      <c r="Z11" s="199">
        <f t="shared" si="1"/>
        <v>0</v>
      </c>
      <c r="AA11" s="199">
        <f t="shared" si="1"/>
        <v>0</v>
      </c>
      <c r="AB11" s="199">
        <f t="shared" si="1"/>
        <v>0</v>
      </c>
      <c r="AC11" s="199">
        <f t="shared" si="1"/>
        <v>0</v>
      </c>
      <c r="AD11" s="199">
        <f t="shared" si="1"/>
        <v>0</v>
      </c>
      <c r="AE11" s="199">
        <f t="shared" si="1"/>
        <v>0</v>
      </c>
      <c r="AF11" s="199">
        <f t="shared" si="1"/>
        <v>0</v>
      </c>
      <c r="AG11" s="199">
        <f t="shared" si="1"/>
        <v>0</v>
      </c>
      <c r="AH11" s="199">
        <f t="shared" si="1"/>
        <v>0</v>
      </c>
      <c r="AI11" s="199">
        <f t="shared" si="1"/>
        <v>0</v>
      </c>
      <c r="AJ11" s="199">
        <f t="shared" si="1"/>
        <v>0</v>
      </c>
      <c r="AK11" s="199">
        <f t="shared" si="1"/>
        <v>0</v>
      </c>
      <c r="AL11" s="199">
        <f t="shared" si="1"/>
        <v>0</v>
      </c>
      <c r="AM11" s="199">
        <f t="shared" si="1"/>
        <v>0</v>
      </c>
      <c r="AN11" s="199">
        <f t="shared" si="1"/>
        <v>0</v>
      </c>
      <c r="AO11" s="199">
        <f t="shared" si="1"/>
        <v>0</v>
      </c>
      <c r="AP11" s="199">
        <f t="shared" si="1"/>
        <v>0</v>
      </c>
      <c r="AQ11" s="199">
        <f t="shared" si="1"/>
        <v>0</v>
      </c>
      <c r="AR11" s="199">
        <f t="shared" si="1"/>
        <v>0</v>
      </c>
      <c r="AS11" s="199">
        <f t="shared" si="1"/>
        <v>0</v>
      </c>
      <c r="AT11" s="199">
        <f t="shared" si="1"/>
        <v>0</v>
      </c>
      <c r="AU11" s="199">
        <f t="shared" si="1"/>
        <v>0</v>
      </c>
      <c r="AV11" s="199">
        <f t="shared" si="1"/>
        <v>0</v>
      </c>
      <c r="AW11" s="199">
        <f t="shared" si="1"/>
        <v>0</v>
      </c>
      <c r="AX11" s="199">
        <f t="shared" si="1"/>
        <v>0</v>
      </c>
      <c r="AY11" s="199">
        <f t="shared" si="1"/>
        <v>0</v>
      </c>
      <c r="AZ11" s="199">
        <f t="shared" si="1"/>
        <v>0</v>
      </c>
      <c r="BA11" s="199">
        <f t="shared" si="1"/>
        <v>0</v>
      </c>
      <c r="BB11" s="199">
        <f t="shared" si="1"/>
        <v>0</v>
      </c>
      <c r="BC11" s="199">
        <f t="shared" si="1"/>
        <v>0</v>
      </c>
      <c r="BD11" s="199">
        <f t="shared" si="1"/>
        <v>0</v>
      </c>
      <c r="BE11" s="199">
        <f t="shared" si="1"/>
        <v>0</v>
      </c>
    </row>
    <row r="12" spans="2:57" x14ac:dyDescent="0.2">
      <c r="B12" s="1081">
        <f>B11+1</f>
        <v>7</v>
      </c>
      <c r="C12" s="186" t="s">
        <v>370</v>
      </c>
      <c r="D12" s="186"/>
      <c r="E12" s="191" t="s">
        <v>371</v>
      </c>
      <c r="F12" s="192"/>
      <c r="G12" s="196"/>
      <c r="H12" s="615"/>
      <c r="I12" s="615"/>
      <c r="J12" s="615"/>
      <c r="K12" s="615"/>
      <c r="L12" s="615"/>
      <c r="M12" s="615"/>
      <c r="N12" s="615"/>
      <c r="O12" s="615"/>
      <c r="P12" s="615"/>
      <c r="Q12" s="615"/>
      <c r="R12" s="615"/>
      <c r="S12" s="615"/>
      <c r="T12" s="615"/>
      <c r="U12" s="615"/>
      <c r="V12" s="615"/>
      <c r="W12" s="615"/>
      <c r="X12" s="615"/>
      <c r="Y12" s="615"/>
      <c r="Z12" s="615"/>
      <c r="AA12" s="615"/>
      <c r="AB12" s="615"/>
      <c r="AC12" s="615"/>
      <c r="AD12" s="615"/>
      <c r="AE12" s="615"/>
      <c r="AF12" s="615"/>
      <c r="AG12" s="615"/>
      <c r="AH12" s="615"/>
      <c r="AI12" s="615"/>
      <c r="AJ12" s="615"/>
      <c r="AK12" s="615"/>
      <c r="AL12" s="615"/>
      <c r="AM12" s="615"/>
      <c r="AN12" s="615"/>
      <c r="AO12" s="615"/>
      <c r="AP12" s="615"/>
      <c r="AQ12" s="615"/>
      <c r="AR12" s="615"/>
      <c r="AS12" s="615"/>
      <c r="AT12" s="615"/>
      <c r="AU12" s="615"/>
      <c r="AV12" s="615"/>
      <c r="AW12" s="615"/>
      <c r="AX12" s="615"/>
      <c r="AY12" s="615"/>
      <c r="AZ12" s="615"/>
      <c r="BA12" s="615"/>
      <c r="BB12" s="615"/>
      <c r="BC12" s="615"/>
      <c r="BD12" s="615"/>
      <c r="BE12" s="615"/>
    </row>
    <row r="13" spans="2:57" x14ac:dyDescent="0.2">
      <c r="B13" s="1083"/>
      <c r="C13" s="197" t="s">
        <v>372</v>
      </c>
      <c r="D13" s="197"/>
      <c r="E13" s="198" t="s">
        <v>373</v>
      </c>
      <c r="F13" s="192"/>
      <c r="G13" s="19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616"/>
      <c r="AC13" s="616"/>
      <c r="AD13" s="616"/>
      <c r="AE13" s="616"/>
      <c r="AF13" s="616"/>
      <c r="AG13" s="616"/>
      <c r="AH13" s="616"/>
      <c r="AI13" s="616"/>
      <c r="AJ13" s="616"/>
      <c r="AK13" s="616"/>
      <c r="AL13" s="616"/>
      <c r="AM13" s="616"/>
      <c r="AN13" s="616"/>
      <c r="AO13" s="616"/>
      <c r="AP13" s="616"/>
      <c r="AQ13" s="616"/>
      <c r="AR13" s="616"/>
      <c r="AS13" s="616"/>
      <c r="AT13" s="616"/>
      <c r="AU13" s="616"/>
      <c r="AV13" s="616"/>
      <c r="AW13" s="616"/>
      <c r="AX13" s="616"/>
      <c r="AY13" s="616"/>
      <c r="AZ13" s="616"/>
      <c r="BA13" s="616"/>
      <c r="BB13" s="616"/>
      <c r="BC13" s="616"/>
      <c r="BD13" s="616"/>
      <c r="BE13" s="616"/>
    </row>
    <row r="14" spans="2:57" ht="18" x14ac:dyDescent="0.2">
      <c r="B14" s="1082"/>
      <c r="C14" s="186" t="s">
        <v>374</v>
      </c>
      <c r="D14" s="186"/>
      <c r="E14" s="191" t="s">
        <v>375</v>
      </c>
      <c r="F14" s="192" t="s">
        <v>376</v>
      </c>
      <c r="G14" s="196"/>
      <c r="H14" s="199">
        <f>H12*H13</f>
        <v>0</v>
      </c>
      <c r="I14" s="199">
        <f t="shared" ref="I14:BE14" si="2">I12*I13</f>
        <v>0</v>
      </c>
      <c r="J14" s="199">
        <f t="shared" si="2"/>
        <v>0</v>
      </c>
      <c r="K14" s="199">
        <f t="shared" si="2"/>
        <v>0</v>
      </c>
      <c r="L14" s="199">
        <f t="shared" si="2"/>
        <v>0</v>
      </c>
      <c r="M14" s="199">
        <f t="shared" si="2"/>
        <v>0</v>
      </c>
      <c r="N14" s="199">
        <f t="shared" si="2"/>
        <v>0</v>
      </c>
      <c r="O14" s="199">
        <f t="shared" si="2"/>
        <v>0</v>
      </c>
      <c r="P14" s="199">
        <f t="shared" si="2"/>
        <v>0</v>
      </c>
      <c r="Q14" s="199">
        <f t="shared" si="2"/>
        <v>0</v>
      </c>
      <c r="R14" s="199">
        <f t="shared" si="2"/>
        <v>0</v>
      </c>
      <c r="S14" s="199">
        <f t="shared" si="2"/>
        <v>0</v>
      </c>
      <c r="T14" s="199">
        <f t="shared" si="2"/>
        <v>0</v>
      </c>
      <c r="U14" s="199">
        <f t="shared" si="2"/>
        <v>0</v>
      </c>
      <c r="V14" s="199">
        <f t="shared" si="2"/>
        <v>0</v>
      </c>
      <c r="W14" s="199">
        <f t="shared" si="2"/>
        <v>0</v>
      </c>
      <c r="X14" s="199">
        <f t="shared" si="2"/>
        <v>0</v>
      </c>
      <c r="Y14" s="199">
        <f t="shared" si="2"/>
        <v>0</v>
      </c>
      <c r="Z14" s="199">
        <f t="shared" si="2"/>
        <v>0</v>
      </c>
      <c r="AA14" s="199">
        <f t="shared" si="2"/>
        <v>0</v>
      </c>
      <c r="AB14" s="199">
        <f t="shared" si="2"/>
        <v>0</v>
      </c>
      <c r="AC14" s="199">
        <f t="shared" si="2"/>
        <v>0</v>
      </c>
      <c r="AD14" s="199">
        <f t="shared" si="2"/>
        <v>0</v>
      </c>
      <c r="AE14" s="199">
        <f t="shared" si="2"/>
        <v>0</v>
      </c>
      <c r="AF14" s="199">
        <f t="shared" si="2"/>
        <v>0</v>
      </c>
      <c r="AG14" s="199">
        <f t="shared" si="2"/>
        <v>0</v>
      </c>
      <c r="AH14" s="199">
        <f t="shared" si="2"/>
        <v>0</v>
      </c>
      <c r="AI14" s="199">
        <f t="shared" si="2"/>
        <v>0</v>
      </c>
      <c r="AJ14" s="199">
        <f t="shared" si="2"/>
        <v>0</v>
      </c>
      <c r="AK14" s="199">
        <f t="shared" si="2"/>
        <v>0</v>
      </c>
      <c r="AL14" s="199">
        <f t="shared" si="2"/>
        <v>0</v>
      </c>
      <c r="AM14" s="199">
        <f t="shared" si="2"/>
        <v>0</v>
      </c>
      <c r="AN14" s="199">
        <f t="shared" si="2"/>
        <v>0</v>
      </c>
      <c r="AO14" s="199">
        <f t="shared" si="2"/>
        <v>0</v>
      </c>
      <c r="AP14" s="199">
        <f t="shared" si="2"/>
        <v>0</v>
      </c>
      <c r="AQ14" s="199">
        <f t="shared" si="2"/>
        <v>0</v>
      </c>
      <c r="AR14" s="199">
        <f t="shared" si="2"/>
        <v>0</v>
      </c>
      <c r="AS14" s="199">
        <f t="shared" si="2"/>
        <v>0</v>
      </c>
      <c r="AT14" s="199">
        <f t="shared" si="2"/>
        <v>0</v>
      </c>
      <c r="AU14" s="199">
        <f t="shared" si="2"/>
        <v>0</v>
      </c>
      <c r="AV14" s="199">
        <f t="shared" si="2"/>
        <v>0</v>
      </c>
      <c r="AW14" s="199">
        <f t="shared" si="2"/>
        <v>0</v>
      </c>
      <c r="AX14" s="199">
        <f t="shared" si="2"/>
        <v>0</v>
      </c>
      <c r="AY14" s="199">
        <f t="shared" si="2"/>
        <v>0</v>
      </c>
      <c r="AZ14" s="199">
        <f t="shared" si="2"/>
        <v>0</v>
      </c>
      <c r="BA14" s="199">
        <f t="shared" si="2"/>
        <v>0</v>
      </c>
      <c r="BB14" s="199">
        <f t="shared" si="2"/>
        <v>0</v>
      </c>
      <c r="BC14" s="199">
        <f t="shared" si="2"/>
        <v>0</v>
      </c>
      <c r="BD14" s="199">
        <f t="shared" si="2"/>
        <v>0</v>
      </c>
      <c r="BE14" s="199">
        <f t="shared" si="2"/>
        <v>0</v>
      </c>
    </row>
    <row r="15" spans="2:57" x14ac:dyDescent="0.2">
      <c r="B15" s="1081">
        <f>B12+1</f>
        <v>8</v>
      </c>
      <c r="C15" s="186" t="s">
        <v>701</v>
      </c>
      <c r="D15" s="186"/>
      <c r="E15" s="191" t="s">
        <v>278</v>
      </c>
      <c r="F15" s="192" t="s">
        <v>696</v>
      </c>
      <c r="G15" s="290">
        <v>12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617"/>
      <c r="AC15" s="617"/>
      <c r="AD15" s="617"/>
      <c r="AE15" s="617"/>
      <c r="AF15" s="617"/>
      <c r="AG15" s="617"/>
      <c r="AH15" s="617"/>
      <c r="AI15" s="617"/>
      <c r="AJ15" s="617"/>
      <c r="AK15" s="617"/>
      <c r="AL15" s="617"/>
      <c r="AM15" s="617"/>
      <c r="AN15" s="617"/>
      <c r="AO15" s="617"/>
      <c r="AP15" s="617"/>
      <c r="AQ15" s="617"/>
      <c r="AR15" s="617"/>
      <c r="AS15" s="617"/>
      <c r="AT15" s="617"/>
      <c r="AU15" s="617"/>
      <c r="AV15" s="617"/>
      <c r="AW15" s="617"/>
      <c r="AX15" s="617"/>
      <c r="AY15" s="617"/>
      <c r="AZ15" s="617"/>
      <c r="BA15" s="617"/>
      <c r="BB15" s="617"/>
      <c r="BC15" s="617"/>
      <c r="BD15" s="617"/>
      <c r="BE15" s="617"/>
    </row>
    <row r="16" spans="2:57" x14ac:dyDescent="0.2">
      <c r="B16" s="1083"/>
      <c r="C16" s="186" t="s">
        <v>702</v>
      </c>
      <c r="D16" s="186"/>
      <c r="E16" s="187" t="s">
        <v>699</v>
      </c>
      <c r="F16" s="192" t="s">
        <v>697</v>
      </c>
      <c r="G16" s="290">
        <v>22</v>
      </c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617"/>
      <c r="AC16" s="617"/>
      <c r="AD16" s="617"/>
      <c r="AE16" s="617"/>
      <c r="AF16" s="617"/>
      <c r="AG16" s="617"/>
      <c r="AH16" s="617"/>
      <c r="AI16" s="617"/>
      <c r="AJ16" s="617"/>
      <c r="AK16" s="617"/>
      <c r="AL16" s="617"/>
      <c r="AM16" s="617"/>
      <c r="AN16" s="617"/>
      <c r="AO16" s="617"/>
      <c r="AP16" s="617"/>
      <c r="AQ16" s="617"/>
      <c r="AR16" s="617"/>
      <c r="AS16" s="617"/>
      <c r="AT16" s="617"/>
      <c r="AU16" s="617"/>
      <c r="AV16" s="617"/>
      <c r="AW16" s="617"/>
      <c r="AX16" s="617"/>
      <c r="AY16" s="617"/>
      <c r="AZ16" s="617"/>
      <c r="BA16" s="617"/>
      <c r="BB16" s="617"/>
      <c r="BC16" s="617"/>
      <c r="BD16" s="617"/>
      <c r="BE16" s="617"/>
    </row>
    <row r="17" spans="2:57" x14ac:dyDescent="0.2">
      <c r="B17" s="1083"/>
      <c r="C17" s="186" t="s">
        <v>703</v>
      </c>
      <c r="D17" s="186"/>
      <c r="E17" s="187" t="s">
        <v>700</v>
      </c>
      <c r="F17" s="192" t="s">
        <v>698</v>
      </c>
      <c r="G17" s="290">
        <v>3</v>
      </c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  <c r="AC17" s="617"/>
      <c r="AD17" s="617"/>
      <c r="AE17" s="617"/>
      <c r="AF17" s="617"/>
      <c r="AG17" s="617"/>
      <c r="AH17" s="617"/>
      <c r="AI17" s="617"/>
      <c r="AJ17" s="617"/>
      <c r="AK17" s="617"/>
      <c r="AL17" s="617"/>
      <c r="AM17" s="617"/>
      <c r="AN17" s="617"/>
      <c r="AO17" s="617"/>
      <c r="AP17" s="617"/>
      <c r="AQ17" s="617"/>
      <c r="AR17" s="617"/>
      <c r="AS17" s="617"/>
      <c r="AT17" s="617"/>
      <c r="AU17" s="617"/>
      <c r="AV17" s="617"/>
      <c r="AW17" s="617"/>
      <c r="AX17" s="617"/>
      <c r="AY17" s="617"/>
      <c r="AZ17" s="617"/>
      <c r="BA17" s="617"/>
      <c r="BB17" s="617"/>
      <c r="BC17" s="617"/>
      <c r="BD17" s="617"/>
      <c r="BE17" s="617"/>
    </row>
    <row r="18" spans="2:57" ht="18" x14ac:dyDescent="0.2">
      <c r="B18" s="1083"/>
      <c r="C18" s="186" t="s">
        <v>377</v>
      </c>
      <c r="D18" s="186"/>
      <c r="E18" s="191" t="s">
        <v>368</v>
      </c>
      <c r="F18" s="192" t="s">
        <v>378</v>
      </c>
      <c r="G18" s="193">
        <f>SUM(H18:BE18)</f>
        <v>0</v>
      </c>
      <c r="H18" s="200">
        <f>H11*((H15*H16*H17)/($G$15*$G$16*$G$17))</f>
        <v>0</v>
      </c>
      <c r="I18" s="200">
        <f t="shared" ref="I18:BE18" si="3">I11*((I15*I16*I17)/($G$15*$G$16*$G$17))</f>
        <v>0</v>
      </c>
      <c r="J18" s="200">
        <f t="shared" si="3"/>
        <v>0</v>
      </c>
      <c r="K18" s="200">
        <f t="shared" si="3"/>
        <v>0</v>
      </c>
      <c r="L18" s="200">
        <f t="shared" si="3"/>
        <v>0</v>
      </c>
      <c r="M18" s="200">
        <f t="shared" si="3"/>
        <v>0</v>
      </c>
      <c r="N18" s="200">
        <f t="shared" si="3"/>
        <v>0</v>
      </c>
      <c r="O18" s="200">
        <f t="shared" si="3"/>
        <v>0</v>
      </c>
      <c r="P18" s="200">
        <f t="shared" si="3"/>
        <v>0</v>
      </c>
      <c r="Q18" s="200">
        <f t="shared" si="3"/>
        <v>0</v>
      </c>
      <c r="R18" s="200">
        <f t="shared" si="3"/>
        <v>0</v>
      </c>
      <c r="S18" s="200">
        <f t="shared" si="3"/>
        <v>0</v>
      </c>
      <c r="T18" s="200">
        <f t="shared" si="3"/>
        <v>0</v>
      </c>
      <c r="U18" s="200">
        <f t="shared" si="3"/>
        <v>0</v>
      </c>
      <c r="V18" s="200">
        <f t="shared" si="3"/>
        <v>0</v>
      </c>
      <c r="W18" s="200">
        <f t="shared" si="3"/>
        <v>0</v>
      </c>
      <c r="X18" s="200">
        <f t="shared" si="3"/>
        <v>0</v>
      </c>
      <c r="Y18" s="200">
        <f t="shared" si="3"/>
        <v>0</v>
      </c>
      <c r="Z18" s="200">
        <f t="shared" si="3"/>
        <v>0</v>
      </c>
      <c r="AA18" s="200">
        <f t="shared" si="3"/>
        <v>0</v>
      </c>
      <c r="AB18" s="200">
        <f t="shared" si="3"/>
        <v>0</v>
      </c>
      <c r="AC18" s="200">
        <f t="shared" si="3"/>
        <v>0</v>
      </c>
      <c r="AD18" s="200">
        <f t="shared" si="3"/>
        <v>0</v>
      </c>
      <c r="AE18" s="200">
        <f t="shared" si="3"/>
        <v>0</v>
      </c>
      <c r="AF18" s="200">
        <f t="shared" si="3"/>
        <v>0</v>
      </c>
      <c r="AG18" s="200">
        <f t="shared" si="3"/>
        <v>0</v>
      </c>
      <c r="AH18" s="200">
        <f t="shared" si="3"/>
        <v>0</v>
      </c>
      <c r="AI18" s="200">
        <f t="shared" si="3"/>
        <v>0</v>
      </c>
      <c r="AJ18" s="200">
        <f t="shared" si="3"/>
        <v>0</v>
      </c>
      <c r="AK18" s="200">
        <f t="shared" si="3"/>
        <v>0</v>
      </c>
      <c r="AL18" s="200">
        <f t="shared" si="3"/>
        <v>0</v>
      </c>
      <c r="AM18" s="200">
        <f t="shared" si="3"/>
        <v>0</v>
      </c>
      <c r="AN18" s="200">
        <f t="shared" si="3"/>
        <v>0</v>
      </c>
      <c r="AO18" s="200">
        <f t="shared" si="3"/>
        <v>0</v>
      </c>
      <c r="AP18" s="200">
        <f t="shared" si="3"/>
        <v>0</v>
      </c>
      <c r="AQ18" s="200">
        <f t="shared" si="3"/>
        <v>0</v>
      </c>
      <c r="AR18" s="200">
        <f t="shared" si="3"/>
        <v>0</v>
      </c>
      <c r="AS18" s="200">
        <f t="shared" si="3"/>
        <v>0</v>
      </c>
      <c r="AT18" s="200">
        <f t="shared" si="3"/>
        <v>0</v>
      </c>
      <c r="AU18" s="200">
        <f t="shared" si="3"/>
        <v>0</v>
      </c>
      <c r="AV18" s="200">
        <f t="shared" si="3"/>
        <v>0</v>
      </c>
      <c r="AW18" s="200">
        <f t="shared" si="3"/>
        <v>0</v>
      </c>
      <c r="AX18" s="200">
        <f t="shared" si="3"/>
        <v>0</v>
      </c>
      <c r="AY18" s="200">
        <f t="shared" si="3"/>
        <v>0</v>
      </c>
      <c r="AZ18" s="200">
        <f t="shared" si="3"/>
        <v>0</v>
      </c>
      <c r="BA18" s="200">
        <f t="shared" si="3"/>
        <v>0</v>
      </c>
      <c r="BB18" s="200">
        <f t="shared" si="3"/>
        <v>0</v>
      </c>
      <c r="BC18" s="200">
        <f t="shared" si="3"/>
        <v>0</v>
      </c>
      <c r="BD18" s="200">
        <f t="shared" si="3"/>
        <v>0</v>
      </c>
      <c r="BE18" s="200">
        <f t="shared" si="3"/>
        <v>0</v>
      </c>
    </row>
    <row r="19" spans="2:57" ht="18" x14ac:dyDescent="0.2">
      <c r="B19" s="1082"/>
      <c r="C19" s="186" t="s">
        <v>379</v>
      </c>
      <c r="D19" s="186"/>
      <c r="E19" s="186"/>
      <c r="F19" s="192" t="s">
        <v>380</v>
      </c>
      <c r="G19" s="196" t="str">
        <f>IF(LARGE(H19:BE19,1)&gt;1,"ERRO","")</f>
        <v/>
      </c>
      <c r="H19" s="200">
        <f>IFERROR(H18/H11,0)</f>
        <v>0</v>
      </c>
      <c r="I19" s="200">
        <f t="shared" ref="I19:BE19" si="4">IFERROR(I18/I11,0)</f>
        <v>0</v>
      </c>
      <c r="J19" s="200">
        <f t="shared" si="4"/>
        <v>0</v>
      </c>
      <c r="K19" s="200">
        <f t="shared" si="4"/>
        <v>0</v>
      </c>
      <c r="L19" s="200">
        <f t="shared" si="4"/>
        <v>0</v>
      </c>
      <c r="M19" s="200">
        <f t="shared" si="4"/>
        <v>0</v>
      </c>
      <c r="N19" s="200">
        <f t="shared" si="4"/>
        <v>0</v>
      </c>
      <c r="O19" s="200">
        <f t="shared" si="4"/>
        <v>0</v>
      </c>
      <c r="P19" s="200">
        <f t="shared" si="4"/>
        <v>0</v>
      </c>
      <c r="Q19" s="200">
        <f t="shared" si="4"/>
        <v>0</v>
      </c>
      <c r="R19" s="200">
        <f t="shared" si="4"/>
        <v>0</v>
      </c>
      <c r="S19" s="200">
        <f t="shared" si="4"/>
        <v>0</v>
      </c>
      <c r="T19" s="200">
        <f t="shared" si="4"/>
        <v>0</v>
      </c>
      <c r="U19" s="200">
        <f t="shared" si="4"/>
        <v>0</v>
      </c>
      <c r="V19" s="200">
        <f t="shared" si="4"/>
        <v>0</v>
      </c>
      <c r="W19" s="200">
        <f t="shared" si="4"/>
        <v>0</v>
      </c>
      <c r="X19" s="200">
        <f t="shared" si="4"/>
        <v>0</v>
      </c>
      <c r="Y19" s="200">
        <f t="shared" si="4"/>
        <v>0</v>
      </c>
      <c r="Z19" s="200">
        <f t="shared" si="4"/>
        <v>0</v>
      </c>
      <c r="AA19" s="200">
        <f t="shared" si="4"/>
        <v>0</v>
      </c>
      <c r="AB19" s="200">
        <f t="shared" si="4"/>
        <v>0</v>
      </c>
      <c r="AC19" s="200">
        <f t="shared" si="4"/>
        <v>0</v>
      </c>
      <c r="AD19" s="200">
        <f t="shared" si="4"/>
        <v>0</v>
      </c>
      <c r="AE19" s="200">
        <f t="shared" si="4"/>
        <v>0</v>
      </c>
      <c r="AF19" s="200">
        <f t="shared" si="4"/>
        <v>0</v>
      </c>
      <c r="AG19" s="200">
        <f t="shared" si="4"/>
        <v>0</v>
      </c>
      <c r="AH19" s="200">
        <f t="shared" si="4"/>
        <v>0</v>
      </c>
      <c r="AI19" s="200">
        <f t="shared" si="4"/>
        <v>0</v>
      </c>
      <c r="AJ19" s="200">
        <f t="shared" si="4"/>
        <v>0</v>
      </c>
      <c r="AK19" s="200">
        <f t="shared" si="4"/>
        <v>0</v>
      </c>
      <c r="AL19" s="200">
        <f t="shared" si="4"/>
        <v>0</v>
      </c>
      <c r="AM19" s="200">
        <f t="shared" si="4"/>
        <v>0</v>
      </c>
      <c r="AN19" s="200">
        <f t="shared" si="4"/>
        <v>0</v>
      </c>
      <c r="AO19" s="200">
        <f t="shared" si="4"/>
        <v>0</v>
      </c>
      <c r="AP19" s="200">
        <f t="shared" si="4"/>
        <v>0</v>
      </c>
      <c r="AQ19" s="200">
        <f t="shared" si="4"/>
        <v>0</v>
      </c>
      <c r="AR19" s="200">
        <f t="shared" si="4"/>
        <v>0</v>
      </c>
      <c r="AS19" s="200">
        <f t="shared" si="4"/>
        <v>0</v>
      </c>
      <c r="AT19" s="200">
        <f t="shared" si="4"/>
        <v>0</v>
      </c>
      <c r="AU19" s="200">
        <f t="shared" si="4"/>
        <v>0</v>
      </c>
      <c r="AV19" s="200">
        <f t="shared" si="4"/>
        <v>0</v>
      </c>
      <c r="AW19" s="200">
        <f t="shared" si="4"/>
        <v>0</v>
      </c>
      <c r="AX19" s="200">
        <f t="shared" si="4"/>
        <v>0</v>
      </c>
      <c r="AY19" s="200">
        <f t="shared" si="4"/>
        <v>0</v>
      </c>
      <c r="AZ19" s="200">
        <f t="shared" si="4"/>
        <v>0</v>
      </c>
      <c r="BA19" s="200">
        <f t="shared" si="4"/>
        <v>0</v>
      </c>
      <c r="BB19" s="200">
        <f t="shared" si="4"/>
        <v>0</v>
      </c>
      <c r="BC19" s="200">
        <f t="shared" si="4"/>
        <v>0</v>
      </c>
      <c r="BD19" s="200">
        <f t="shared" si="4"/>
        <v>0</v>
      </c>
      <c r="BE19" s="200">
        <f t="shared" si="4"/>
        <v>0</v>
      </c>
    </row>
    <row r="20" spans="2:57" ht="18" x14ac:dyDescent="0.2">
      <c r="B20" s="181">
        <f>B15+1</f>
        <v>9</v>
      </c>
      <c r="C20" s="186" t="s">
        <v>381</v>
      </c>
      <c r="D20" s="186"/>
      <c r="E20" s="191" t="s">
        <v>382</v>
      </c>
      <c r="F20" s="192" t="s">
        <v>383</v>
      </c>
      <c r="G20" s="201">
        <f>SUM(H20:BE20)</f>
        <v>0</v>
      </c>
      <c r="H20" s="199">
        <f>H11*H14/1000</f>
        <v>0</v>
      </c>
      <c r="I20" s="199">
        <f t="shared" ref="I20:BE20" si="5">I11*I14/1000</f>
        <v>0</v>
      </c>
      <c r="J20" s="199">
        <f t="shared" si="5"/>
        <v>0</v>
      </c>
      <c r="K20" s="199">
        <f t="shared" si="5"/>
        <v>0</v>
      </c>
      <c r="L20" s="199">
        <f t="shared" si="5"/>
        <v>0</v>
      </c>
      <c r="M20" s="199">
        <f t="shared" si="5"/>
        <v>0</v>
      </c>
      <c r="N20" s="199">
        <f t="shared" si="5"/>
        <v>0</v>
      </c>
      <c r="O20" s="199">
        <f t="shared" si="5"/>
        <v>0</v>
      </c>
      <c r="P20" s="199">
        <f t="shared" si="5"/>
        <v>0</v>
      </c>
      <c r="Q20" s="199">
        <f t="shared" si="5"/>
        <v>0</v>
      </c>
      <c r="R20" s="199">
        <f t="shared" si="5"/>
        <v>0</v>
      </c>
      <c r="S20" s="199">
        <f t="shared" si="5"/>
        <v>0</v>
      </c>
      <c r="T20" s="199">
        <f t="shared" si="5"/>
        <v>0</v>
      </c>
      <c r="U20" s="199">
        <f t="shared" si="5"/>
        <v>0</v>
      </c>
      <c r="V20" s="199">
        <f t="shared" si="5"/>
        <v>0</v>
      </c>
      <c r="W20" s="199">
        <f t="shared" si="5"/>
        <v>0</v>
      </c>
      <c r="X20" s="199">
        <f t="shared" si="5"/>
        <v>0</v>
      </c>
      <c r="Y20" s="199">
        <f t="shared" si="5"/>
        <v>0</v>
      </c>
      <c r="Z20" s="199">
        <f t="shared" si="5"/>
        <v>0</v>
      </c>
      <c r="AA20" s="199">
        <f t="shared" si="5"/>
        <v>0</v>
      </c>
      <c r="AB20" s="199">
        <f t="shared" si="5"/>
        <v>0</v>
      </c>
      <c r="AC20" s="199">
        <f t="shared" si="5"/>
        <v>0</v>
      </c>
      <c r="AD20" s="199">
        <f t="shared" si="5"/>
        <v>0</v>
      </c>
      <c r="AE20" s="199">
        <f t="shared" si="5"/>
        <v>0</v>
      </c>
      <c r="AF20" s="199">
        <f t="shared" si="5"/>
        <v>0</v>
      </c>
      <c r="AG20" s="199">
        <f t="shared" si="5"/>
        <v>0</v>
      </c>
      <c r="AH20" s="199">
        <f t="shared" si="5"/>
        <v>0</v>
      </c>
      <c r="AI20" s="199">
        <f t="shared" si="5"/>
        <v>0</v>
      </c>
      <c r="AJ20" s="199">
        <f t="shared" si="5"/>
        <v>0</v>
      </c>
      <c r="AK20" s="199">
        <f t="shared" si="5"/>
        <v>0</v>
      </c>
      <c r="AL20" s="199">
        <f t="shared" si="5"/>
        <v>0</v>
      </c>
      <c r="AM20" s="199">
        <f t="shared" si="5"/>
        <v>0</v>
      </c>
      <c r="AN20" s="199">
        <f t="shared" si="5"/>
        <v>0</v>
      </c>
      <c r="AO20" s="199">
        <f t="shared" si="5"/>
        <v>0</v>
      </c>
      <c r="AP20" s="199">
        <f t="shared" si="5"/>
        <v>0</v>
      </c>
      <c r="AQ20" s="199">
        <f t="shared" si="5"/>
        <v>0</v>
      </c>
      <c r="AR20" s="199">
        <f t="shared" si="5"/>
        <v>0</v>
      </c>
      <c r="AS20" s="199">
        <f t="shared" si="5"/>
        <v>0</v>
      </c>
      <c r="AT20" s="199">
        <f t="shared" si="5"/>
        <v>0</v>
      </c>
      <c r="AU20" s="199">
        <f t="shared" si="5"/>
        <v>0</v>
      </c>
      <c r="AV20" s="199">
        <f t="shared" si="5"/>
        <v>0</v>
      </c>
      <c r="AW20" s="199">
        <f t="shared" si="5"/>
        <v>0</v>
      </c>
      <c r="AX20" s="199">
        <f t="shared" si="5"/>
        <v>0</v>
      </c>
      <c r="AY20" s="199">
        <f t="shared" si="5"/>
        <v>0</v>
      </c>
      <c r="AZ20" s="199">
        <f t="shared" si="5"/>
        <v>0</v>
      </c>
      <c r="BA20" s="199">
        <f t="shared" si="5"/>
        <v>0</v>
      </c>
      <c r="BB20" s="199">
        <f t="shared" si="5"/>
        <v>0</v>
      </c>
      <c r="BC20" s="199">
        <f t="shared" si="5"/>
        <v>0</v>
      </c>
      <c r="BD20" s="199">
        <f t="shared" si="5"/>
        <v>0</v>
      </c>
      <c r="BE20" s="199">
        <f t="shared" si="5"/>
        <v>0</v>
      </c>
    </row>
    <row r="21" spans="2:57" ht="18" x14ac:dyDescent="0.2">
      <c r="B21" s="181">
        <f>B20+1</f>
        <v>10</v>
      </c>
      <c r="C21" s="186" t="s">
        <v>384</v>
      </c>
      <c r="D21" s="186"/>
      <c r="E21" s="187" t="s">
        <v>368</v>
      </c>
      <c r="F21" s="192" t="s">
        <v>385</v>
      </c>
      <c r="G21" s="202">
        <f>SUM(H21:BE21)</f>
        <v>0</v>
      </c>
      <c r="H21" s="203">
        <f>H11*H19</f>
        <v>0</v>
      </c>
      <c r="I21" s="203">
        <f t="shared" ref="I21:BE21" si="6">I11*I19</f>
        <v>0</v>
      </c>
      <c r="J21" s="203">
        <f t="shared" si="6"/>
        <v>0</v>
      </c>
      <c r="K21" s="203">
        <f t="shared" si="6"/>
        <v>0</v>
      </c>
      <c r="L21" s="203">
        <f t="shared" si="6"/>
        <v>0</v>
      </c>
      <c r="M21" s="203">
        <f t="shared" si="6"/>
        <v>0</v>
      </c>
      <c r="N21" s="203">
        <f t="shared" si="6"/>
        <v>0</v>
      </c>
      <c r="O21" s="203">
        <f t="shared" si="6"/>
        <v>0</v>
      </c>
      <c r="P21" s="203">
        <f t="shared" si="6"/>
        <v>0</v>
      </c>
      <c r="Q21" s="203">
        <f t="shared" si="6"/>
        <v>0</v>
      </c>
      <c r="R21" s="203">
        <f t="shared" si="6"/>
        <v>0</v>
      </c>
      <c r="S21" s="203">
        <f t="shared" si="6"/>
        <v>0</v>
      </c>
      <c r="T21" s="203">
        <f t="shared" si="6"/>
        <v>0</v>
      </c>
      <c r="U21" s="203">
        <f t="shared" si="6"/>
        <v>0</v>
      </c>
      <c r="V21" s="203">
        <f t="shared" si="6"/>
        <v>0</v>
      </c>
      <c r="W21" s="203">
        <f t="shared" si="6"/>
        <v>0</v>
      </c>
      <c r="X21" s="203">
        <f t="shared" si="6"/>
        <v>0</v>
      </c>
      <c r="Y21" s="203">
        <f t="shared" si="6"/>
        <v>0</v>
      </c>
      <c r="Z21" s="203">
        <f t="shared" si="6"/>
        <v>0</v>
      </c>
      <c r="AA21" s="203">
        <f t="shared" si="6"/>
        <v>0</v>
      </c>
      <c r="AB21" s="203">
        <f t="shared" si="6"/>
        <v>0</v>
      </c>
      <c r="AC21" s="203">
        <f t="shared" si="6"/>
        <v>0</v>
      </c>
      <c r="AD21" s="203">
        <f t="shared" si="6"/>
        <v>0</v>
      </c>
      <c r="AE21" s="203">
        <f t="shared" si="6"/>
        <v>0</v>
      </c>
      <c r="AF21" s="203">
        <f t="shared" si="6"/>
        <v>0</v>
      </c>
      <c r="AG21" s="203">
        <f t="shared" si="6"/>
        <v>0</v>
      </c>
      <c r="AH21" s="203">
        <f t="shared" si="6"/>
        <v>0</v>
      </c>
      <c r="AI21" s="203">
        <f t="shared" si="6"/>
        <v>0</v>
      </c>
      <c r="AJ21" s="203">
        <f t="shared" si="6"/>
        <v>0</v>
      </c>
      <c r="AK21" s="203">
        <f t="shared" si="6"/>
        <v>0</v>
      </c>
      <c r="AL21" s="203">
        <f t="shared" si="6"/>
        <v>0</v>
      </c>
      <c r="AM21" s="203">
        <f t="shared" si="6"/>
        <v>0</v>
      </c>
      <c r="AN21" s="203">
        <f t="shared" si="6"/>
        <v>0</v>
      </c>
      <c r="AO21" s="203">
        <f t="shared" si="6"/>
        <v>0</v>
      </c>
      <c r="AP21" s="203">
        <f t="shared" si="6"/>
        <v>0</v>
      </c>
      <c r="AQ21" s="203">
        <f t="shared" si="6"/>
        <v>0</v>
      </c>
      <c r="AR21" s="203">
        <f t="shared" si="6"/>
        <v>0</v>
      </c>
      <c r="AS21" s="203">
        <f t="shared" si="6"/>
        <v>0</v>
      </c>
      <c r="AT21" s="203">
        <f t="shared" si="6"/>
        <v>0</v>
      </c>
      <c r="AU21" s="203">
        <f t="shared" si="6"/>
        <v>0</v>
      </c>
      <c r="AV21" s="203">
        <f t="shared" si="6"/>
        <v>0</v>
      </c>
      <c r="AW21" s="203">
        <f t="shared" si="6"/>
        <v>0</v>
      </c>
      <c r="AX21" s="203">
        <f t="shared" si="6"/>
        <v>0</v>
      </c>
      <c r="AY21" s="203">
        <f t="shared" si="6"/>
        <v>0</v>
      </c>
      <c r="AZ21" s="203">
        <f t="shared" si="6"/>
        <v>0</v>
      </c>
      <c r="BA21" s="203">
        <f t="shared" si="6"/>
        <v>0</v>
      </c>
      <c r="BB21" s="203">
        <f t="shared" si="6"/>
        <v>0</v>
      </c>
      <c r="BC21" s="203">
        <f t="shared" si="6"/>
        <v>0</v>
      </c>
      <c r="BD21" s="203">
        <f t="shared" si="6"/>
        <v>0</v>
      </c>
      <c r="BE21" s="203">
        <f t="shared" si="6"/>
        <v>0</v>
      </c>
    </row>
    <row r="23" spans="2:57" x14ac:dyDescent="0.2">
      <c r="B23" s="1048" t="s">
        <v>863</v>
      </c>
      <c r="C23" s="1049"/>
      <c r="D23" s="1049"/>
      <c r="E23" s="1049"/>
      <c r="F23" s="1055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0"/>
      <c r="AV23" s="180"/>
      <c r="AW23" s="180"/>
      <c r="AX23" s="180"/>
      <c r="AY23" s="180"/>
      <c r="AZ23" s="180"/>
      <c r="BA23" s="180"/>
      <c r="BB23" s="180"/>
      <c r="BC23" s="180"/>
      <c r="BD23" s="180"/>
      <c r="BE23" s="180"/>
    </row>
    <row r="24" spans="2:57" s="383" customFormat="1" x14ac:dyDescent="0.2">
      <c r="B24" s="181"/>
      <c r="C24" s="182"/>
      <c r="D24" s="182"/>
      <c r="E24" s="182"/>
      <c r="F24" s="204"/>
      <c r="G24" s="184" t="s">
        <v>266</v>
      </c>
      <c r="H24" s="185" t="s">
        <v>456</v>
      </c>
      <c r="I24" s="185" t="s">
        <v>457</v>
      </c>
      <c r="J24" s="185" t="s">
        <v>458</v>
      </c>
      <c r="K24" s="185" t="s">
        <v>459</v>
      </c>
      <c r="L24" s="185" t="s">
        <v>460</v>
      </c>
      <c r="M24" s="185" t="s">
        <v>461</v>
      </c>
      <c r="N24" s="185" t="s">
        <v>462</v>
      </c>
      <c r="O24" s="185" t="s">
        <v>463</v>
      </c>
      <c r="P24" s="185" t="s">
        <v>464</v>
      </c>
      <c r="Q24" s="185" t="s">
        <v>465</v>
      </c>
      <c r="R24" s="185" t="s">
        <v>466</v>
      </c>
      <c r="S24" s="185" t="s">
        <v>467</v>
      </c>
      <c r="T24" s="185" t="s">
        <v>468</v>
      </c>
      <c r="U24" s="185" t="s">
        <v>469</v>
      </c>
      <c r="V24" s="185" t="s">
        <v>470</v>
      </c>
      <c r="W24" s="185" t="s">
        <v>471</v>
      </c>
      <c r="X24" s="185" t="s">
        <v>472</v>
      </c>
      <c r="Y24" s="185" t="s">
        <v>473</v>
      </c>
      <c r="Z24" s="185" t="s">
        <v>474</v>
      </c>
      <c r="AA24" s="185" t="s">
        <v>475</v>
      </c>
      <c r="AB24" s="185" t="s">
        <v>476</v>
      </c>
      <c r="AC24" s="185" t="s">
        <v>477</v>
      </c>
      <c r="AD24" s="185" t="s">
        <v>478</v>
      </c>
      <c r="AE24" s="185" t="s">
        <v>479</v>
      </c>
      <c r="AF24" s="185" t="s">
        <v>480</v>
      </c>
      <c r="AG24" s="185" t="s">
        <v>481</v>
      </c>
      <c r="AH24" s="185" t="s">
        <v>482</v>
      </c>
      <c r="AI24" s="185" t="s">
        <v>483</v>
      </c>
      <c r="AJ24" s="185" t="s">
        <v>484</v>
      </c>
      <c r="AK24" s="185" t="s">
        <v>485</v>
      </c>
      <c r="AL24" s="185" t="s">
        <v>486</v>
      </c>
      <c r="AM24" s="185" t="s">
        <v>487</v>
      </c>
      <c r="AN24" s="185" t="s">
        <v>488</v>
      </c>
      <c r="AO24" s="185" t="s">
        <v>489</v>
      </c>
      <c r="AP24" s="185" t="s">
        <v>490</v>
      </c>
      <c r="AQ24" s="185" t="s">
        <v>491</v>
      </c>
      <c r="AR24" s="185" t="s">
        <v>492</v>
      </c>
      <c r="AS24" s="185" t="s">
        <v>493</v>
      </c>
      <c r="AT24" s="185" t="s">
        <v>494</v>
      </c>
      <c r="AU24" s="185" t="s">
        <v>495</v>
      </c>
      <c r="AV24" s="185" t="s">
        <v>496</v>
      </c>
      <c r="AW24" s="185" t="s">
        <v>497</v>
      </c>
      <c r="AX24" s="185" t="s">
        <v>498</v>
      </c>
      <c r="AY24" s="185" t="s">
        <v>499</v>
      </c>
      <c r="AZ24" s="185" t="s">
        <v>500</v>
      </c>
      <c r="BA24" s="185" t="s">
        <v>501</v>
      </c>
      <c r="BB24" s="185" t="s">
        <v>502</v>
      </c>
      <c r="BC24" s="185" t="s">
        <v>503</v>
      </c>
      <c r="BD24" s="185" t="s">
        <v>504</v>
      </c>
      <c r="BE24" s="185" t="s">
        <v>505</v>
      </c>
    </row>
    <row r="25" spans="2:57" ht="18" x14ac:dyDescent="0.2">
      <c r="B25" s="181">
        <f>B21+1</f>
        <v>11</v>
      </c>
      <c r="C25" s="186" t="s">
        <v>506</v>
      </c>
      <c r="D25" s="186"/>
      <c r="E25" s="187" t="s">
        <v>507</v>
      </c>
      <c r="F25" s="192" t="s">
        <v>406</v>
      </c>
      <c r="G25" s="194">
        <f>SUM(H25:BE25)</f>
        <v>0</v>
      </c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638"/>
      <c r="AB25" s="638"/>
      <c r="AC25" s="638"/>
      <c r="AD25" s="638"/>
      <c r="AE25" s="638"/>
      <c r="AF25" s="638"/>
      <c r="AG25" s="638"/>
      <c r="AH25" s="638"/>
      <c r="AI25" s="638"/>
      <c r="AJ25" s="638"/>
      <c r="AK25" s="638"/>
      <c r="AL25" s="638"/>
      <c r="AM25" s="638"/>
      <c r="AN25" s="638"/>
      <c r="AO25" s="638"/>
      <c r="AP25" s="638"/>
      <c r="AQ25" s="638"/>
      <c r="AR25" s="638"/>
      <c r="AS25" s="638"/>
      <c r="AT25" s="638"/>
      <c r="AU25" s="638"/>
      <c r="AV25" s="638"/>
      <c r="AW25" s="638"/>
      <c r="AX25" s="638"/>
      <c r="AY25" s="638"/>
      <c r="AZ25" s="638"/>
      <c r="BA25" s="638"/>
      <c r="BB25" s="638"/>
      <c r="BC25" s="638"/>
      <c r="BD25" s="638"/>
      <c r="BE25" s="638"/>
    </row>
    <row r="26" spans="2:57" ht="18" x14ac:dyDescent="0.2">
      <c r="B26" s="1081">
        <f>B25+1</f>
        <v>12</v>
      </c>
      <c r="C26" s="186" t="s">
        <v>508</v>
      </c>
      <c r="D26" s="186"/>
      <c r="E26" s="191"/>
      <c r="F26" s="240" t="s">
        <v>514</v>
      </c>
      <c r="G26" s="196"/>
      <c r="H26" s="615"/>
      <c r="I26" s="615"/>
      <c r="J26" s="615"/>
      <c r="K26" s="615"/>
      <c r="L26" s="615"/>
      <c r="M26" s="615"/>
      <c r="N26" s="615"/>
      <c r="O26" s="615"/>
      <c r="P26" s="615"/>
      <c r="Q26" s="615"/>
      <c r="R26" s="615"/>
      <c r="S26" s="615"/>
      <c r="T26" s="615"/>
      <c r="U26" s="615"/>
      <c r="V26" s="615"/>
      <c r="W26" s="615"/>
      <c r="X26" s="615"/>
      <c r="Y26" s="615"/>
      <c r="Z26" s="615"/>
      <c r="AA26" s="615"/>
      <c r="AB26" s="615"/>
      <c r="AC26" s="615"/>
      <c r="AD26" s="615"/>
      <c r="AE26" s="615"/>
      <c r="AF26" s="615"/>
      <c r="AG26" s="615"/>
      <c r="AH26" s="615"/>
      <c r="AI26" s="615"/>
      <c r="AJ26" s="615"/>
      <c r="AK26" s="615"/>
      <c r="AL26" s="615"/>
      <c r="AM26" s="615"/>
      <c r="AN26" s="615"/>
      <c r="AO26" s="615"/>
      <c r="AP26" s="615"/>
      <c r="AQ26" s="615"/>
      <c r="AR26" s="615"/>
      <c r="AS26" s="615"/>
      <c r="AT26" s="615"/>
      <c r="AU26" s="615"/>
      <c r="AV26" s="615"/>
      <c r="AW26" s="615"/>
      <c r="AX26" s="615"/>
      <c r="AY26" s="615"/>
      <c r="AZ26" s="615"/>
      <c r="BA26" s="615"/>
      <c r="BB26" s="615"/>
      <c r="BC26" s="615"/>
      <c r="BD26" s="615"/>
      <c r="BE26" s="615"/>
    </row>
    <row r="27" spans="2:57" ht="18" x14ac:dyDescent="0.2">
      <c r="B27" s="1082"/>
      <c r="C27" s="186" t="s">
        <v>510</v>
      </c>
      <c r="D27" s="186"/>
      <c r="E27" s="191" t="s">
        <v>3</v>
      </c>
      <c r="F27" s="240" t="s">
        <v>515</v>
      </c>
      <c r="G27" s="194"/>
      <c r="H27" s="657"/>
      <c r="I27" s="657"/>
      <c r="J27" s="657"/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  <c r="W27" s="657"/>
      <c r="X27" s="657"/>
      <c r="Y27" s="657"/>
      <c r="Z27" s="657"/>
      <c r="AA27" s="657"/>
      <c r="AB27" s="657"/>
      <c r="AC27" s="657"/>
      <c r="AD27" s="657"/>
      <c r="AE27" s="657"/>
      <c r="AF27" s="657"/>
      <c r="AG27" s="657"/>
      <c r="AH27" s="657"/>
      <c r="AI27" s="657"/>
      <c r="AJ27" s="657"/>
      <c r="AK27" s="657"/>
      <c r="AL27" s="657"/>
      <c r="AM27" s="657"/>
      <c r="AN27" s="657"/>
      <c r="AO27" s="657"/>
      <c r="AP27" s="657"/>
      <c r="AQ27" s="657"/>
      <c r="AR27" s="657"/>
      <c r="AS27" s="657"/>
      <c r="AT27" s="657"/>
      <c r="AU27" s="657"/>
      <c r="AV27" s="657"/>
      <c r="AW27" s="657"/>
      <c r="AX27" s="657"/>
      <c r="AY27" s="657"/>
      <c r="AZ27" s="657"/>
      <c r="BA27" s="657"/>
      <c r="BB27" s="657"/>
      <c r="BC27" s="657"/>
      <c r="BD27" s="657"/>
      <c r="BE27" s="657"/>
    </row>
    <row r="28" spans="2:57" ht="18" x14ac:dyDescent="0.2">
      <c r="B28" s="181">
        <f>B26+1</f>
        <v>13</v>
      </c>
      <c r="C28" s="186" t="s">
        <v>512</v>
      </c>
      <c r="D28" s="186"/>
      <c r="E28" s="191" t="s">
        <v>3</v>
      </c>
      <c r="F28" s="240" t="s">
        <v>516</v>
      </c>
      <c r="G28" s="194"/>
      <c r="H28" s="657"/>
      <c r="I28" s="657"/>
      <c r="J28" s="657"/>
      <c r="K28" s="657"/>
      <c r="L28" s="657"/>
      <c r="M28" s="657"/>
      <c r="N28" s="657"/>
      <c r="O28" s="657"/>
      <c r="P28" s="657"/>
      <c r="Q28" s="657"/>
      <c r="R28" s="657"/>
      <c r="S28" s="657"/>
      <c r="T28" s="657"/>
      <c r="U28" s="657"/>
      <c r="V28" s="657"/>
      <c r="W28" s="657"/>
      <c r="X28" s="657"/>
      <c r="Y28" s="657"/>
      <c r="Z28" s="657"/>
      <c r="AA28" s="657"/>
      <c r="AB28" s="657"/>
      <c r="AC28" s="657"/>
      <c r="AD28" s="657"/>
      <c r="AE28" s="657"/>
      <c r="AF28" s="657"/>
      <c r="AG28" s="657"/>
      <c r="AH28" s="657"/>
      <c r="AI28" s="657"/>
      <c r="AJ28" s="657"/>
      <c r="AK28" s="657"/>
      <c r="AL28" s="657"/>
      <c r="AM28" s="657"/>
      <c r="AN28" s="657"/>
      <c r="AO28" s="657"/>
      <c r="AP28" s="657"/>
      <c r="AQ28" s="657"/>
      <c r="AR28" s="657"/>
      <c r="AS28" s="657"/>
      <c r="AT28" s="657"/>
      <c r="AU28" s="657"/>
      <c r="AV28" s="657"/>
      <c r="AW28" s="657"/>
      <c r="AX28" s="657"/>
      <c r="AY28" s="657"/>
      <c r="AZ28" s="657"/>
      <c r="BA28" s="657"/>
      <c r="BB28" s="657"/>
      <c r="BC28" s="657"/>
      <c r="BD28" s="657"/>
      <c r="BE28" s="657"/>
    </row>
    <row r="29" spans="2:57" ht="18" x14ac:dyDescent="0.2">
      <c r="B29" s="181">
        <f>B28+1</f>
        <v>14</v>
      </c>
      <c r="C29" s="186" t="s">
        <v>16</v>
      </c>
      <c r="D29" s="186"/>
      <c r="E29" s="191"/>
      <c r="F29" s="192" t="s">
        <v>405</v>
      </c>
      <c r="G29" s="194">
        <f>SUM(H29:BE29)</f>
        <v>0</v>
      </c>
      <c r="H29" s="617"/>
      <c r="I29" s="617"/>
      <c r="J29" s="617"/>
      <c r="K29" s="617"/>
      <c r="L29" s="617"/>
      <c r="M29" s="617"/>
      <c r="N29" s="617"/>
      <c r="O29" s="617"/>
      <c r="P29" s="617"/>
      <c r="Q29" s="617"/>
      <c r="R29" s="617"/>
      <c r="S29" s="617"/>
      <c r="T29" s="617"/>
      <c r="U29" s="617"/>
      <c r="V29" s="617"/>
      <c r="W29" s="617"/>
      <c r="X29" s="617"/>
      <c r="Y29" s="617"/>
      <c r="Z29" s="617"/>
      <c r="AA29" s="617"/>
      <c r="AB29" s="617"/>
      <c r="AC29" s="617"/>
      <c r="AD29" s="617"/>
      <c r="AE29" s="617"/>
      <c r="AF29" s="617"/>
      <c r="AG29" s="617"/>
      <c r="AH29" s="617"/>
      <c r="AI29" s="617"/>
      <c r="AJ29" s="617"/>
      <c r="AK29" s="617"/>
      <c r="AL29" s="617"/>
      <c r="AM29" s="617"/>
      <c r="AN29" s="617"/>
      <c r="AO29" s="617"/>
      <c r="AP29" s="617"/>
      <c r="AQ29" s="617"/>
      <c r="AR29" s="617"/>
      <c r="AS29" s="617"/>
      <c r="AT29" s="617"/>
      <c r="AU29" s="617"/>
      <c r="AV29" s="617"/>
      <c r="AW29" s="617"/>
      <c r="AX29" s="617"/>
      <c r="AY29" s="617"/>
      <c r="AZ29" s="617"/>
      <c r="BA29" s="617"/>
      <c r="BB29" s="617"/>
      <c r="BC29" s="617"/>
      <c r="BD29" s="617"/>
      <c r="BE29" s="617"/>
    </row>
    <row r="30" spans="2:57" ht="18" x14ac:dyDescent="0.2">
      <c r="B30" s="181">
        <f>B29+1</f>
        <v>15</v>
      </c>
      <c r="C30" s="186" t="s">
        <v>367</v>
      </c>
      <c r="D30" s="186"/>
      <c r="E30" s="191" t="s">
        <v>368</v>
      </c>
      <c r="F30" s="192" t="s">
        <v>390</v>
      </c>
      <c r="G30" s="201">
        <f>SUM(H30:BE30)</f>
        <v>0</v>
      </c>
      <c r="H30" s="199">
        <f>IFERROR((H25*0.736*H29)/H27,0)</f>
        <v>0</v>
      </c>
      <c r="I30" s="199">
        <f t="shared" ref="I30:BE30" si="7">IFERROR((I25*0.736*I29)/I27,0)</f>
        <v>0</v>
      </c>
      <c r="J30" s="199">
        <f t="shared" si="7"/>
        <v>0</v>
      </c>
      <c r="K30" s="199">
        <f t="shared" si="7"/>
        <v>0</v>
      </c>
      <c r="L30" s="199">
        <f t="shared" si="7"/>
        <v>0</v>
      </c>
      <c r="M30" s="199">
        <f t="shared" si="7"/>
        <v>0</v>
      </c>
      <c r="N30" s="199">
        <f t="shared" si="7"/>
        <v>0</v>
      </c>
      <c r="O30" s="199">
        <f t="shared" si="7"/>
        <v>0</v>
      </c>
      <c r="P30" s="199">
        <f t="shared" si="7"/>
        <v>0</v>
      </c>
      <c r="Q30" s="199">
        <f t="shared" si="7"/>
        <v>0</v>
      </c>
      <c r="R30" s="199">
        <f t="shared" si="7"/>
        <v>0</v>
      </c>
      <c r="S30" s="199">
        <f t="shared" si="7"/>
        <v>0</v>
      </c>
      <c r="T30" s="199">
        <f t="shared" si="7"/>
        <v>0</v>
      </c>
      <c r="U30" s="199">
        <f t="shared" si="7"/>
        <v>0</v>
      </c>
      <c r="V30" s="199">
        <f t="shared" si="7"/>
        <v>0</v>
      </c>
      <c r="W30" s="199">
        <f t="shared" si="7"/>
        <v>0</v>
      </c>
      <c r="X30" s="199">
        <f t="shared" si="7"/>
        <v>0</v>
      </c>
      <c r="Y30" s="199">
        <f t="shared" si="7"/>
        <v>0</v>
      </c>
      <c r="Z30" s="199">
        <f t="shared" si="7"/>
        <v>0</v>
      </c>
      <c r="AA30" s="199">
        <f t="shared" si="7"/>
        <v>0</v>
      </c>
      <c r="AB30" s="199">
        <f t="shared" si="7"/>
        <v>0</v>
      </c>
      <c r="AC30" s="199">
        <f t="shared" si="7"/>
        <v>0</v>
      </c>
      <c r="AD30" s="199">
        <f t="shared" si="7"/>
        <v>0</v>
      </c>
      <c r="AE30" s="199">
        <f t="shared" si="7"/>
        <v>0</v>
      </c>
      <c r="AF30" s="199">
        <f t="shared" si="7"/>
        <v>0</v>
      </c>
      <c r="AG30" s="199">
        <f t="shared" si="7"/>
        <v>0</v>
      </c>
      <c r="AH30" s="199">
        <f t="shared" si="7"/>
        <v>0</v>
      </c>
      <c r="AI30" s="199">
        <f t="shared" si="7"/>
        <v>0</v>
      </c>
      <c r="AJ30" s="199">
        <f t="shared" si="7"/>
        <v>0</v>
      </c>
      <c r="AK30" s="199">
        <f t="shared" si="7"/>
        <v>0</v>
      </c>
      <c r="AL30" s="199">
        <f t="shared" si="7"/>
        <v>0</v>
      </c>
      <c r="AM30" s="199">
        <f t="shared" si="7"/>
        <v>0</v>
      </c>
      <c r="AN30" s="199">
        <f t="shared" si="7"/>
        <v>0</v>
      </c>
      <c r="AO30" s="199">
        <f t="shared" si="7"/>
        <v>0</v>
      </c>
      <c r="AP30" s="199">
        <f t="shared" si="7"/>
        <v>0</v>
      </c>
      <c r="AQ30" s="199">
        <f t="shared" si="7"/>
        <v>0</v>
      </c>
      <c r="AR30" s="199">
        <f t="shared" si="7"/>
        <v>0</v>
      </c>
      <c r="AS30" s="199">
        <f t="shared" si="7"/>
        <v>0</v>
      </c>
      <c r="AT30" s="199">
        <f t="shared" si="7"/>
        <v>0</v>
      </c>
      <c r="AU30" s="199">
        <f t="shared" si="7"/>
        <v>0</v>
      </c>
      <c r="AV30" s="199">
        <f t="shared" si="7"/>
        <v>0</v>
      </c>
      <c r="AW30" s="199">
        <f t="shared" si="7"/>
        <v>0</v>
      </c>
      <c r="AX30" s="199">
        <f t="shared" si="7"/>
        <v>0</v>
      </c>
      <c r="AY30" s="199">
        <f t="shared" si="7"/>
        <v>0</v>
      </c>
      <c r="AZ30" s="199">
        <f t="shared" si="7"/>
        <v>0</v>
      </c>
      <c r="BA30" s="199">
        <f t="shared" si="7"/>
        <v>0</v>
      </c>
      <c r="BB30" s="199">
        <f t="shared" si="7"/>
        <v>0</v>
      </c>
      <c r="BC30" s="199">
        <f t="shared" si="7"/>
        <v>0</v>
      </c>
      <c r="BD30" s="199">
        <f t="shared" si="7"/>
        <v>0</v>
      </c>
      <c r="BE30" s="199">
        <f t="shared" si="7"/>
        <v>0</v>
      </c>
    </row>
    <row r="31" spans="2:57" ht="18" x14ac:dyDescent="0.2">
      <c r="B31" s="1081">
        <f>B30+1</f>
        <v>16</v>
      </c>
      <c r="C31" s="186" t="s">
        <v>449</v>
      </c>
      <c r="D31" s="186"/>
      <c r="E31" s="191" t="s">
        <v>368</v>
      </c>
      <c r="F31" s="192" t="s">
        <v>453</v>
      </c>
      <c r="G31" s="201">
        <f>SUM(H31:BE31)</f>
        <v>0</v>
      </c>
      <c r="H31" s="199">
        <f>IFERROR(H30*H26*(H27/H28),0)</f>
        <v>0</v>
      </c>
      <c r="I31" s="199">
        <f t="shared" ref="I31:BE31" si="8">IFERROR(I30*I26*(I27/I28),0)</f>
        <v>0</v>
      </c>
      <c r="J31" s="199">
        <f t="shared" si="8"/>
        <v>0</v>
      </c>
      <c r="K31" s="199">
        <f t="shared" si="8"/>
        <v>0</v>
      </c>
      <c r="L31" s="199">
        <f t="shared" si="8"/>
        <v>0</v>
      </c>
      <c r="M31" s="199">
        <f t="shared" si="8"/>
        <v>0</v>
      </c>
      <c r="N31" s="199">
        <f t="shared" si="8"/>
        <v>0</v>
      </c>
      <c r="O31" s="199">
        <f t="shared" si="8"/>
        <v>0</v>
      </c>
      <c r="P31" s="199">
        <f t="shared" si="8"/>
        <v>0</v>
      </c>
      <c r="Q31" s="199">
        <f t="shared" si="8"/>
        <v>0</v>
      </c>
      <c r="R31" s="199">
        <f t="shared" si="8"/>
        <v>0</v>
      </c>
      <c r="S31" s="199">
        <f t="shared" si="8"/>
        <v>0</v>
      </c>
      <c r="T31" s="199">
        <f t="shared" si="8"/>
        <v>0</v>
      </c>
      <c r="U31" s="199">
        <f t="shared" si="8"/>
        <v>0</v>
      </c>
      <c r="V31" s="199">
        <f t="shared" si="8"/>
        <v>0</v>
      </c>
      <c r="W31" s="199">
        <f t="shared" si="8"/>
        <v>0</v>
      </c>
      <c r="X31" s="199">
        <f t="shared" si="8"/>
        <v>0</v>
      </c>
      <c r="Y31" s="199">
        <f t="shared" si="8"/>
        <v>0</v>
      </c>
      <c r="Z31" s="199">
        <f t="shared" si="8"/>
        <v>0</v>
      </c>
      <c r="AA31" s="199">
        <f t="shared" si="8"/>
        <v>0</v>
      </c>
      <c r="AB31" s="199">
        <f t="shared" si="8"/>
        <v>0</v>
      </c>
      <c r="AC31" s="199">
        <f t="shared" si="8"/>
        <v>0</v>
      </c>
      <c r="AD31" s="199">
        <f t="shared" si="8"/>
        <v>0</v>
      </c>
      <c r="AE31" s="199">
        <f t="shared" si="8"/>
        <v>0</v>
      </c>
      <c r="AF31" s="199">
        <f t="shared" si="8"/>
        <v>0</v>
      </c>
      <c r="AG31" s="199">
        <f t="shared" si="8"/>
        <v>0</v>
      </c>
      <c r="AH31" s="199">
        <f t="shared" si="8"/>
        <v>0</v>
      </c>
      <c r="AI31" s="199">
        <f t="shared" si="8"/>
        <v>0</v>
      </c>
      <c r="AJ31" s="199">
        <f t="shared" si="8"/>
        <v>0</v>
      </c>
      <c r="AK31" s="199">
        <f t="shared" si="8"/>
        <v>0</v>
      </c>
      <c r="AL31" s="199">
        <f t="shared" si="8"/>
        <v>0</v>
      </c>
      <c r="AM31" s="199">
        <f t="shared" si="8"/>
        <v>0</v>
      </c>
      <c r="AN31" s="199">
        <f t="shared" si="8"/>
        <v>0</v>
      </c>
      <c r="AO31" s="199">
        <f t="shared" si="8"/>
        <v>0</v>
      </c>
      <c r="AP31" s="199">
        <f t="shared" si="8"/>
        <v>0</v>
      </c>
      <c r="AQ31" s="199">
        <f t="shared" si="8"/>
        <v>0</v>
      </c>
      <c r="AR31" s="199">
        <f t="shared" si="8"/>
        <v>0</v>
      </c>
      <c r="AS31" s="199">
        <f t="shared" si="8"/>
        <v>0</v>
      </c>
      <c r="AT31" s="199">
        <f t="shared" si="8"/>
        <v>0</v>
      </c>
      <c r="AU31" s="199">
        <f t="shared" si="8"/>
        <v>0</v>
      </c>
      <c r="AV31" s="199">
        <f t="shared" si="8"/>
        <v>0</v>
      </c>
      <c r="AW31" s="199">
        <f t="shared" si="8"/>
        <v>0</v>
      </c>
      <c r="AX31" s="199">
        <f t="shared" si="8"/>
        <v>0</v>
      </c>
      <c r="AY31" s="199">
        <f t="shared" si="8"/>
        <v>0</v>
      </c>
      <c r="AZ31" s="199">
        <f t="shared" si="8"/>
        <v>0</v>
      </c>
      <c r="BA31" s="199">
        <f t="shared" si="8"/>
        <v>0</v>
      </c>
      <c r="BB31" s="199">
        <f t="shared" si="8"/>
        <v>0</v>
      </c>
      <c r="BC31" s="199">
        <f t="shared" si="8"/>
        <v>0</v>
      </c>
      <c r="BD31" s="199">
        <f t="shared" si="8"/>
        <v>0</v>
      </c>
      <c r="BE31" s="199">
        <f t="shared" si="8"/>
        <v>0</v>
      </c>
    </row>
    <row r="32" spans="2:57" x14ac:dyDescent="0.2">
      <c r="B32" s="1083"/>
      <c r="C32" s="186" t="s">
        <v>370</v>
      </c>
      <c r="D32" s="186"/>
      <c r="E32" s="191" t="s">
        <v>371</v>
      </c>
      <c r="F32" s="192"/>
      <c r="G32" s="196"/>
      <c r="H32" s="615"/>
      <c r="I32" s="615"/>
      <c r="J32" s="615"/>
      <c r="K32" s="615"/>
      <c r="L32" s="615"/>
      <c r="M32" s="615"/>
      <c r="N32" s="615"/>
      <c r="O32" s="615"/>
      <c r="P32" s="615"/>
      <c r="Q32" s="615"/>
      <c r="R32" s="615"/>
      <c r="S32" s="615"/>
      <c r="T32" s="615"/>
      <c r="U32" s="615"/>
      <c r="V32" s="615"/>
      <c r="W32" s="615"/>
      <c r="X32" s="615"/>
      <c r="Y32" s="615"/>
      <c r="Z32" s="615"/>
      <c r="AA32" s="615"/>
      <c r="AB32" s="615"/>
      <c r="AC32" s="615"/>
      <c r="AD32" s="615"/>
      <c r="AE32" s="615"/>
      <c r="AF32" s="615"/>
      <c r="AG32" s="615"/>
      <c r="AH32" s="615"/>
      <c r="AI32" s="615"/>
      <c r="AJ32" s="615"/>
      <c r="AK32" s="615"/>
      <c r="AL32" s="615"/>
      <c r="AM32" s="615"/>
      <c r="AN32" s="615"/>
      <c r="AO32" s="615"/>
      <c r="AP32" s="615"/>
      <c r="AQ32" s="615"/>
      <c r="AR32" s="615"/>
      <c r="AS32" s="615"/>
      <c r="AT32" s="615"/>
      <c r="AU32" s="615"/>
      <c r="AV32" s="615"/>
      <c r="AW32" s="615"/>
      <c r="AX32" s="615"/>
      <c r="AY32" s="615"/>
      <c r="AZ32" s="615"/>
      <c r="BA32" s="615"/>
      <c r="BB32" s="615"/>
      <c r="BC32" s="615"/>
      <c r="BD32" s="615"/>
      <c r="BE32" s="615"/>
    </row>
    <row r="33" spans="2:57" x14ac:dyDescent="0.2">
      <c r="B33" s="1083"/>
      <c r="C33" s="197" t="s">
        <v>372</v>
      </c>
      <c r="D33" s="197"/>
      <c r="E33" s="198" t="s">
        <v>373</v>
      </c>
      <c r="F33" s="192"/>
      <c r="G33" s="196"/>
      <c r="H33" s="616"/>
      <c r="I33" s="61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616"/>
      <c r="AA33" s="616"/>
      <c r="AB33" s="616"/>
      <c r="AC33" s="616"/>
      <c r="AD33" s="616"/>
      <c r="AE33" s="616"/>
      <c r="AF33" s="616"/>
      <c r="AG33" s="616"/>
      <c r="AH33" s="616"/>
      <c r="AI33" s="616"/>
      <c r="AJ33" s="616"/>
      <c r="AK33" s="616"/>
      <c r="AL33" s="616"/>
      <c r="AM33" s="616"/>
      <c r="AN33" s="616"/>
      <c r="AO33" s="616"/>
      <c r="AP33" s="616"/>
      <c r="AQ33" s="616"/>
      <c r="AR33" s="616"/>
      <c r="AS33" s="616"/>
      <c r="AT33" s="616"/>
      <c r="AU33" s="616"/>
      <c r="AV33" s="616"/>
      <c r="AW33" s="616"/>
      <c r="AX33" s="616"/>
      <c r="AY33" s="616"/>
      <c r="AZ33" s="616"/>
      <c r="BA33" s="616"/>
      <c r="BB33" s="616"/>
      <c r="BC33" s="616"/>
      <c r="BD33" s="616"/>
      <c r="BE33" s="616"/>
    </row>
    <row r="34" spans="2:57" ht="18" x14ac:dyDescent="0.2">
      <c r="B34" s="1082"/>
      <c r="C34" s="186" t="s">
        <v>374</v>
      </c>
      <c r="D34" s="186"/>
      <c r="E34" s="191" t="s">
        <v>375</v>
      </c>
      <c r="F34" s="192" t="s">
        <v>391</v>
      </c>
      <c r="G34" s="196"/>
      <c r="H34" s="199">
        <f>H32*H33</f>
        <v>0</v>
      </c>
      <c r="I34" s="199">
        <f t="shared" ref="I34:BE34" si="9">I32*I33</f>
        <v>0</v>
      </c>
      <c r="J34" s="199">
        <f t="shared" si="9"/>
        <v>0</v>
      </c>
      <c r="K34" s="199">
        <f t="shared" si="9"/>
        <v>0</v>
      </c>
      <c r="L34" s="199">
        <f t="shared" si="9"/>
        <v>0</v>
      </c>
      <c r="M34" s="199">
        <f t="shared" si="9"/>
        <v>0</v>
      </c>
      <c r="N34" s="199">
        <f t="shared" si="9"/>
        <v>0</v>
      </c>
      <c r="O34" s="199">
        <f t="shared" si="9"/>
        <v>0</v>
      </c>
      <c r="P34" s="199">
        <f t="shared" si="9"/>
        <v>0</v>
      </c>
      <c r="Q34" s="199">
        <f t="shared" si="9"/>
        <v>0</v>
      </c>
      <c r="R34" s="199">
        <f t="shared" si="9"/>
        <v>0</v>
      </c>
      <c r="S34" s="199">
        <f t="shared" si="9"/>
        <v>0</v>
      </c>
      <c r="T34" s="199">
        <f t="shared" si="9"/>
        <v>0</v>
      </c>
      <c r="U34" s="199">
        <f t="shared" si="9"/>
        <v>0</v>
      </c>
      <c r="V34" s="199">
        <f t="shared" si="9"/>
        <v>0</v>
      </c>
      <c r="W34" s="199">
        <f t="shared" si="9"/>
        <v>0</v>
      </c>
      <c r="X34" s="199">
        <f t="shared" si="9"/>
        <v>0</v>
      </c>
      <c r="Y34" s="199">
        <f t="shared" si="9"/>
        <v>0</v>
      </c>
      <c r="Z34" s="199">
        <f t="shared" si="9"/>
        <v>0</v>
      </c>
      <c r="AA34" s="199">
        <f t="shared" si="9"/>
        <v>0</v>
      </c>
      <c r="AB34" s="199">
        <f t="shared" si="9"/>
        <v>0</v>
      </c>
      <c r="AC34" s="199">
        <f t="shared" si="9"/>
        <v>0</v>
      </c>
      <c r="AD34" s="199">
        <f t="shared" si="9"/>
        <v>0</v>
      </c>
      <c r="AE34" s="199">
        <f t="shared" si="9"/>
        <v>0</v>
      </c>
      <c r="AF34" s="199">
        <f t="shared" si="9"/>
        <v>0</v>
      </c>
      <c r="AG34" s="199">
        <f t="shared" si="9"/>
        <v>0</v>
      </c>
      <c r="AH34" s="199">
        <f t="shared" si="9"/>
        <v>0</v>
      </c>
      <c r="AI34" s="199">
        <f t="shared" si="9"/>
        <v>0</v>
      </c>
      <c r="AJ34" s="199">
        <f t="shared" si="9"/>
        <v>0</v>
      </c>
      <c r="AK34" s="199">
        <f t="shared" si="9"/>
        <v>0</v>
      </c>
      <c r="AL34" s="199">
        <f t="shared" si="9"/>
        <v>0</v>
      </c>
      <c r="AM34" s="199">
        <f t="shared" si="9"/>
        <v>0</v>
      </c>
      <c r="AN34" s="199">
        <f t="shared" si="9"/>
        <v>0</v>
      </c>
      <c r="AO34" s="199">
        <f t="shared" si="9"/>
        <v>0</v>
      </c>
      <c r="AP34" s="199">
        <f t="shared" si="9"/>
        <v>0</v>
      </c>
      <c r="AQ34" s="199">
        <f t="shared" si="9"/>
        <v>0</v>
      </c>
      <c r="AR34" s="199">
        <f t="shared" si="9"/>
        <v>0</v>
      </c>
      <c r="AS34" s="199">
        <f t="shared" si="9"/>
        <v>0</v>
      </c>
      <c r="AT34" s="199">
        <f t="shared" si="9"/>
        <v>0</v>
      </c>
      <c r="AU34" s="199">
        <f t="shared" si="9"/>
        <v>0</v>
      </c>
      <c r="AV34" s="199">
        <f t="shared" si="9"/>
        <v>0</v>
      </c>
      <c r="AW34" s="199">
        <f t="shared" si="9"/>
        <v>0</v>
      </c>
      <c r="AX34" s="199">
        <f t="shared" si="9"/>
        <v>0</v>
      </c>
      <c r="AY34" s="199">
        <f t="shared" si="9"/>
        <v>0</v>
      </c>
      <c r="AZ34" s="199">
        <f t="shared" si="9"/>
        <v>0</v>
      </c>
      <c r="BA34" s="199">
        <f t="shared" si="9"/>
        <v>0</v>
      </c>
      <c r="BB34" s="199">
        <f t="shared" si="9"/>
        <v>0</v>
      </c>
      <c r="BC34" s="199">
        <f t="shared" si="9"/>
        <v>0</v>
      </c>
      <c r="BD34" s="199">
        <f t="shared" si="9"/>
        <v>0</v>
      </c>
      <c r="BE34" s="199">
        <f t="shared" si="9"/>
        <v>0</v>
      </c>
    </row>
    <row r="35" spans="2:57" x14ac:dyDescent="0.2">
      <c r="B35" s="1081">
        <f>B31+1</f>
        <v>17</v>
      </c>
      <c r="C35" s="186" t="s">
        <v>701</v>
      </c>
      <c r="D35" s="186"/>
      <c r="E35" s="191" t="s">
        <v>278</v>
      </c>
      <c r="F35" s="192" t="s">
        <v>696</v>
      </c>
      <c r="G35" s="290">
        <v>12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7"/>
      <c r="AF35" s="617"/>
      <c r="AG35" s="617"/>
      <c r="AH35" s="617"/>
      <c r="AI35" s="617"/>
      <c r="AJ35" s="617"/>
      <c r="AK35" s="617"/>
      <c r="AL35" s="617"/>
      <c r="AM35" s="617"/>
      <c r="AN35" s="617"/>
      <c r="AO35" s="617"/>
      <c r="AP35" s="617"/>
      <c r="AQ35" s="617"/>
      <c r="AR35" s="617"/>
      <c r="AS35" s="617"/>
      <c r="AT35" s="617"/>
      <c r="AU35" s="617"/>
      <c r="AV35" s="617"/>
      <c r="AW35" s="617"/>
      <c r="AX35" s="617"/>
      <c r="AY35" s="617"/>
      <c r="AZ35" s="617"/>
      <c r="BA35" s="617"/>
      <c r="BB35" s="617"/>
      <c r="BC35" s="617"/>
      <c r="BD35" s="617"/>
      <c r="BE35" s="617"/>
    </row>
    <row r="36" spans="2:57" x14ac:dyDescent="0.2">
      <c r="B36" s="1083"/>
      <c r="C36" s="186" t="s">
        <v>702</v>
      </c>
      <c r="D36" s="186"/>
      <c r="E36" s="187" t="s">
        <v>699</v>
      </c>
      <c r="F36" s="192" t="s">
        <v>697</v>
      </c>
      <c r="G36" s="290">
        <v>22</v>
      </c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617"/>
      <c r="AC36" s="617"/>
      <c r="AD36" s="617"/>
      <c r="AE36" s="617"/>
      <c r="AF36" s="617"/>
      <c r="AG36" s="617"/>
      <c r="AH36" s="617"/>
      <c r="AI36" s="617"/>
      <c r="AJ36" s="617"/>
      <c r="AK36" s="617"/>
      <c r="AL36" s="617"/>
      <c r="AM36" s="617"/>
      <c r="AN36" s="617"/>
      <c r="AO36" s="617"/>
      <c r="AP36" s="617"/>
      <c r="AQ36" s="617"/>
      <c r="AR36" s="617"/>
      <c r="AS36" s="617"/>
      <c r="AT36" s="617"/>
      <c r="AU36" s="617"/>
      <c r="AV36" s="617"/>
      <c r="AW36" s="617"/>
      <c r="AX36" s="617"/>
      <c r="AY36" s="617"/>
      <c r="AZ36" s="617"/>
      <c r="BA36" s="617"/>
      <c r="BB36" s="617"/>
      <c r="BC36" s="617"/>
      <c r="BD36" s="617"/>
      <c r="BE36" s="617"/>
    </row>
    <row r="37" spans="2:57" x14ac:dyDescent="0.2">
      <c r="B37" s="1083"/>
      <c r="C37" s="186" t="s">
        <v>703</v>
      </c>
      <c r="D37" s="186"/>
      <c r="E37" s="187" t="s">
        <v>700</v>
      </c>
      <c r="F37" s="192" t="s">
        <v>698</v>
      </c>
      <c r="G37" s="290">
        <v>3</v>
      </c>
      <c r="H37" s="617"/>
      <c r="I37" s="617"/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617"/>
      <c r="AC37" s="617"/>
      <c r="AD37" s="617"/>
      <c r="AE37" s="617"/>
      <c r="AF37" s="617"/>
      <c r="AG37" s="617"/>
      <c r="AH37" s="617"/>
      <c r="AI37" s="617"/>
      <c r="AJ37" s="617"/>
      <c r="AK37" s="617"/>
      <c r="AL37" s="617"/>
      <c r="AM37" s="617"/>
      <c r="AN37" s="617"/>
      <c r="AO37" s="617"/>
      <c r="AP37" s="617"/>
      <c r="AQ37" s="617"/>
      <c r="AR37" s="617"/>
      <c r="AS37" s="617"/>
      <c r="AT37" s="617"/>
      <c r="AU37" s="617"/>
      <c r="AV37" s="617"/>
      <c r="AW37" s="617"/>
      <c r="AX37" s="617"/>
      <c r="AY37" s="617"/>
      <c r="AZ37" s="617"/>
      <c r="BA37" s="617"/>
      <c r="BB37" s="617"/>
      <c r="BC37" s="617"/>
      <c r="BD37" s="617"/>
      <c r="BE37" s="617"/>
    </row>
    <row r="38" spans="2:57" ht="18" x14ac:dyDescent="0.2">
      <c r="B38" s="1082"/>
      <c r="C38" s="186" t="s">
        <v>377</v>
      </c>
      <c r="D38" s="186"/>
      <c r="E38" s="191" t="s">
        <v>368</v>
      </c>
      <c r="F38" s="192" t="s">
        <v>392</v>
      </c>
      <c r="G38" s="193">
        <f>SUM(H38:BE38)</f>
        <v>0</v>
      </c>
      <c r="H38" s="200">
        <f>H31*((H35*H36*H37)/($G$35*$G$36*$G$37))</f>
        <v>0</v>
      </c>
      <c r="I38" s="200">
        <f t="shared" ref="I38:BE38" si="10">I31*((I35*I36*I37)/($G$35*$G$36*$G$37))</f>
        <v>0</v>
      </c>
      <c r="J38" s="200">
        <f t="shared" si="10"/>
        <v>0</v>
      </c>
      <c r="K38" s="200">
        <f t="shared" si="10"/>
        <v>0</v>
      </c>
      <c r="L38" s="200">
        <f t="shared" si="10"/>
        <v>0</v>
      </c>
      <c r="M38" s="200">
        <f t="shared" si="10"/>
        <v>0</v>
      </c>
      <c r="N38" s="200">
        <f t="shared" si="10"/>
        <v>0</v>
      </c>
      <c r="O38" s="200">
        <f t="shared" si="10"/>
        <v>0</v>
      </c>
      <c r="P38" s="200">
        <f t="shared" si="10"/>
        <v>0</v>
      </c>
      <c r="Q38" s="200">
        <f t="shared" si="10"/>
        <v>0</v>
      </c>
      <c r="R38" s="200">
        <f t="shared" si="10"/>
        <v>0</v>
      </c>
      <c r="S38" s="200">
        <f t="shared" si="10"/>
        <v>0</v>
      </c>
      <c r="T38" s="200">
        <f t="shared" si="10"/>
        <v>0</v>
      </c>
      <c r="U38" s="200">
        <f t="shared" si="10"/>
        <v>0</v>
      </c>
      <c r="V38" s="200">
        <f t="shared" si="10"/>
        <v>0</v>
      </c>
      <c r="W38" s="200">
        <f t="shared" si="10"/>
        <v>0</v>
      </c>
      <c r="X38" s="200">
        <f t="shared" si="10"/>
        <v>0</v>
      </c>
      <c r="Y38" s="200">
        <f t="shared" si="10"/>
        <v>0</v>
      </c>
      <c r="Z38" s="200">
        <f t="shared" si="10"/>
        <v>0</v>
      </c>
      <c r="AA38" s="200">
        <f t="shared" si="10"/>
        <v>0</v>
      </c>
      <c r="AB38" s="200">
        <f t="shared" si="10"/>
        <v>0</v>
      </c>
      <c r="AC38" s="200">
        <f t="shared" si="10"/>
        <v>0</v>
      </c>
      <c r="AD38" s="200">
        <f t="shared" si="10"/>
        <v>0</v>
      </c>
      <c r="AE38" s="200">
        <f t="shared" si="10"/>
        <v>0</v>
      </c>
      <c r="AF38" s="200">
        <f t="shared" si="10"/>
        <v>0</v>
      </c>
      <c r="AG38" s="200">
        <f t="shared" si="10"/>
        <v>0</v>
      </c>
      <c r="AH38" s="200">
        <f t="shared" si="10"/>
        <v>0</v>
      </c>
      <c r="AI38" s="200">
        <f t="shared" si="10"/>
        <v>0</v>
      </c>
      <c r="AJ38" s="200">
        <f t="shared" si="10"/>
        <v>0</v>
      </c>
      <c r="AK38" s="200">
        <f t="shared" si="10"/>
        <v>0</v>
      </c>
      <c r="AL38" s="200">
        <f t="shared" si="10"/>
        <v>0</v>
      </c>
      <c r="AM38" s="200">
        <f t="shared" si="10"/>
        <v>0</v>
      </c>
      <c r="AN38" s="200">
        <f t="shared" si="10"/>
        <v>0</v>
      </c>
      <c r="AO38" s="200">
        <f t="shared" si="10"/>
        <v>0</v>
      </c>
      <c r="AP38" s="200">
        <f t="shared" si="10"/>
        <v>0</v>
      </c>
      <c r="AQ38" s="200">
        <f t="shared" si="10"/>
        <v>0</v>
      </c>
      <c r="AR38" s="200">
        <f t="shared" si="10"/>
        <v>0</v>
      </c>
      <c r="AS38" s="200">
        <f t="shared" si="10"/>
        <v>0</v>
      </c>
      <c r="AT38" s="200">
        <f t="shared" si="10"/>
        <v>0</v>
      </c>
      <c r="AU38" s="200">
        <f t="shared" si="10"/>
        <v>0</v>
      </c>
      <c r="AV38" s="200">
        <f t="shared" si="10"/>
        <v>0</v>
      </c>
      <c r="AW38" s="200">
        <f t="shared" si="10"/>
        <v>0</v>
      </c>
      <c r="AX38" s="200">
        <f t="shared" si="10"/>
        <v>0</v>
      </c>
      <c r="AY38" s="200">
        <f t="shared" si="10"/>
        <v>0</v>
      </c>
      <c r="AZ38" s="200">
        <f t="shared" si="10"/>
        <v>0</v>
      </c>
      <c r="BA38" s="200">
        <f t="shared" si="10"/>
        <v>0</v>
      </c>
      <c r="BB38" s="200">
        <f t="shared" si="10"/>
        <v>0</v>
      </c>
      <c r="BC38" s="200">
        <f t="shared" si="10"/>
        <v>0</v>
      </c>
      <c r="BD38" s="200">
        <f t="shared" si="10"/>
        <v>0</v>
      </c>
      <c r="BE38" s="200">
        <f t="shared" si="10"/>
        <v>0</v>
      </c>
    </row>
    <row r="39" spans="2:57" ht="18" x14ac:dyDescent="0.2">
      <c r="B39" s="181">
        <f>B34+1</f>
        <v>1</v>
      </c>
      <c r="C39" s="186" t="s">
        <v>379</v>
      </c>
      <c r="D39" s="186"/>
      <c r="E39" s="186"/>
      <c r="F39" s="192" t="s">
        <v>393</v>
      </c>
      <c r="G39" s="196" t="str">
        <f>IF(LARGE(H39:BE39,1)&gt;1,"ERRO","")</f>
        <v/>
      </c>
      <c r="H39" s="200">
        <f>IFERROR(H38/H31,0)</f>
        <v>0</v>
      </c>
      <c r="I39" s="200">
        <f t="shared" ref="I39:BE39" si="11">IFERROR(I38/I31,0)</f>
        <v>0</v>
      </c>
      <c r="J39" s="200">
        <f t="shared" si="11"/>
        <v>0</v>
      </c>
      <c r="K39" s="200">
        <f t="shared" si="11"/>
        <v>0</v>
      </c>
      <c r="L39" s="200">
        <f t="shared" si="11"/>
        <v>0</v>
      </c>
      <c r="M39" s="200">
        <f t="shared" si="11"/>
        <v>0</v>
      </c>
      <c r="N39" s="200">
        <f t="shared" si="11"/>
        <v>0</v>
      </c>
      <c r="O39" s="200">
        <f t="shared" si="11"/>
        <v>0</v>
      </c>
      <c r="P39" s="200">
        <f t="shared" si="11"/>
        <v>0</v>
      </c>
      <c r="Q39" s="200">
        <f t="shared" si="11"/>
        <v>0</v>
      </c>
      <c r="R39" s="200">
        <f t="shared" si="11"/>
        <v>0</v>
      </c>
      <c r="S39" s="200">
        <f t="shared" si="11"/>
        <v>0</v>
      </c>
      <c r="T39" s="200">
        <f t="shared" si="11"/>
        <v>0</v>
      </c>
      <c r="U39" s="200">
        <f t="shared" si="11"/>
        <v>0</v>
      </c>
      <c r="V39" s="200">
        <f t="shared" si="11"/>
        <v>0</v>
      </c>
      <c r="W39" s="200">
        <f t="shared" si="11"/>
        <v>0</v>
      </c>
      <c r="X39" s="200">
        <f t="shared" si="11"/>
        <v>0</v>
      </c>
      <c r="Y39" s="200">
        <f t="shared" si="11"/>
        <v>0</v>
      </c>
      <c r="Z39" s="200">
        <f t="shared" si="11"/>
        <v>0</v>
      </c>
      <c r="AA39" s="200">
        <f t="shared" si="11"/>
        <v>0</v>
      </c>
      <c r="AB39" s="200">
        <f t="shared" si="11"/>
        <v>0</v>
      </c>
      <c r="AC39" s="200">
        <f t="shared" si="11"/>
        <v>0</v>
      </c>
      <c r="AD39" s="200">
        <f t="shared" si="11"/>
        <v>0</v>
      </c>
      <c r="AE39" s="200">
        <f t="shared" si="11"/>
        <v>0</v>
      </c>
      <c r="AF39" s="200">
        <f t="shared" si="11"/>
        <v>0</v>
      </c>
      <c r="AG39" s="200">
        <f t="shared" si="11"/>
        <v>0</v>
      </c>
      <c r="AH39" s="200">
        <f t="shared" si="11"/>
        <v>0</v>
      </c>
      <c r="AI39" s="200">
        <f t="shared" si="11"/>
        <v>0</v>
      </c>
      <c r="AJ39" s="200">
        <f t="shared" si="11"/>
        <v>0</v>
      </c>
      <c r="AK39" s="200">
        <f t="shared" si="11"/>
        <v>0</v>
      </c>
      <c r="AL39" s="200">
        <f t="shared" si="11"/>
        <v>0</v>
      </c>
      <c r="AM39" s="200">
        <f t="shared" si="11"/>
        <v>0</v>
      </c>
      <c r="AN39" s="200">
        <f t="shared" si="11"/>
        <v>0</v>
      </c>
      <c r="AO39" s="200">
        <f t="shared" si="11"/>
        <v>0</v>
      </c>
      <c r="AP39" s="200">
        <f t="shared" si="11"/>
        <v>0</v>
      </c>
      <c r="AQ39" s="200">
        <f t="shared" si="11"/>
        <v>0</v>
      </c>
      <c r="AR39" s="200">
        <f t="shared" si="11"/>
        <v>0</v>
      </c>
      <c r="AS39" s="200">
        <f t="shared" si="11"/>
        <v>0</v>
      </c>
      <c r="AT39" s="200">
        <f t="shared" si="11"/>
        <v>0</v>
      </c>
      <c r="AU39" s="200">
        <f t="shared" si="11"/>
        <v>0</v>
      </c>
      <c r="AV39" s="200">
        <f t="shared" si="11"/>
        <v>0</v>
      </c>
      <c r="AW39" s="200">
        <f t="shared" si="11"/>
        <v>0</v>
      </c>
      <c r="AX39" s="200">
        <f t="shared" si="11"/>
        <v>0</v>
      </c>
      <c r="AY39" s="200">
        <f t="shared" si="11"/>
        <v>0</v>
      </c>
      <c r="AZ39" s="200">
        <f t="shared" si="11"/>
        <v>0</v>
      </c>
      <c r="BA39" s="200">
        <f t="shared" si="11"/>
        <v>0</v>
      </c>
      <c r="BB39" s="200">
        <f t="shared" si="11"/>
        <v>0</v>
      </c>
      <c r="BC39" s="200">
        <f t="shared" si="11"/>
        <v>0</v>
      </c>
      <c r="BD39" s="200">
        <f t="shared" si="11"/>
        <v>0</v>
      </c>
      <c r="BE39" s="200">
        <f t="shared" si="11"/>
        <v>0</v>
      </c>
    </row>
    <row r="40" spans="2:57" ht="18" x14ac:dyDescent="0.2">
      <c r="B40" s="181">
        <f>B39+1</f>
        <v>2</v>
      </c>
      <c r="C40" s="186" t="s">
        <v>381</v>
      </c>
      <c r="D40" s="186"/>
      <c r="E40" s="191" t="s">
        <v>382</v>
      </c>
      <c r="F40" s="192" t="s">
        <v>394</v>
      </c>
      <c r="G40" s="201">
        <f>SUM(H40:BE40)</f>
        <v>0</v>
      </c>
      <c r="H40" s="199">
        <f>H31*H34/1000</f>
        <v>0</v>
      </c>
      <c r="I40" s="199">
        <f t="shared" ref="I40:BE40" si="12">I31*I34/1000</f>
        <v>0</v>
      </c>
      <c r="J40" s="199">
        <f t="shared" si="12"/>
        <v>0</v>
      </c>
      <c r="K40" s="199">
        <f t="shared" si="12"/>
        <v>0</v>
      </c>
      <c r="L40" s="199">
        <f t="shared" si="12"/>
        <v>0</v>
      </c>
      <c r="M40" s="199">
        <f t="shared" si="12"/>
        <v>0</v>
      </c>
      <c r="N40" s="199">
        <f t="shared" si="12"/>
        <v>0</v>
      </c>
      <c r="O40" s="199">
        <f t="shared" si="12"/>
        <v>0</v>
      </c>
      <c r="P40" s="199">
        <f t="shared" si="12"/>
        <v>0</v>
      </c>
      <c r="Q40" s="199">
        <f t="shared" si="12"/>
        <v>0</v>
      </c>
      <c r="R40" s="199">
        <f t="shared" si="12"/>
        <v>0</v>
      </c>
      <c r="S40" s="199">
        <f t="shared" si="12"/>
        <v>0</v>
      </c>
      <c r="T40" s="199">
        <f t="shared" si="12"/>
        <v>0</v>
      </c>
      <c r="U40" s="199">
        <f t="shared" si="12"/>
        <v>0</v>
      </c>
      <c r="V40" s="199">
        <f t="shared" si="12"/>
        <v>0</v>
      </c>
      <c r="W40" s="199">
        <f t="shared" si="12"/>
        <v>0</v>
      </c>
      <c r="X40" s="199">
        <f t="shared" si="12"/>
        <v>0</v>
      </c>
      <c r="Y40" s="199">
        <f t="shared" si="12"/>
        <v>0</v>
      </c>
      <c r="Z40" s="199">
        <f t="shared" si="12"/>
        <v>0</v>
      </c>
      <c r="AA40" s="199">
        <f t="shared" si="12"/>
        <v>0</v>
      </c>
      <c r="AB40" s="199">
        <f t="shared" si="12"/>
        <v>0</v>
      </c>
      <c r="AC40" s="199">
        <f t="shared" si="12"/>
        <v>0</v>
      </c>
      <c r="AD40" s="199">
        <f t="shared" si="12"/>
        <v>0</v>
      </c>
      <c r="AE40" s="199">
        <f t="shared" si="12"/>
        <v>0</v>
      </c>
      <c r="AF40" s="199">
        <f t="shared" si="12"/>
        <v>0</v>
      </c>
      <c r="AG40" s="199">
        <f t="shared" si="12"/>
        <v>0</v>
      </c>
      <c r="AH40" s="199">
        <f t="shared" si="12"/>
        <v>0</v>
      </c>
      <c r="AI40" s="199">
        <f t="shared" si="12"/>
        <v>0</v>
      </c>
      <c r="AJ40" s="199">
        <f t="shared" si="12"/>
        <v>0</v>
      </c>
      <c r="AK40" s="199">
        <f t="shared" si="12"/>
        <v>0</v>
      </c>
      <c r="AL40" s="199">
        <f t="shared" si="12"/>
        <v>0</v>
      </c>
      <c r="AM40" s="199">
        <f t="shared" si="12"/>
        <v>0</v>
      </c>
      <c r="AN40" s="199">
        <f t="shared" si="12"/>
        <v>0</v>
      </c>
      <c r="AO40" s="199">
        <f t="shared" si="12"/>
        <v>0</v>
      </c>
      <c r="AP40" s="199">
        <f t="shared" si="12"/>
        <v>0</v>
      </c>
      <c r="AQ40" s="199">
        <f t="shared" si="12"/>
        <v>0</v>
      </c>
      <c r="AR40" s="199">
        <f t="shared" si="12"/>
        <v>0</v>
      </c>
      <c r="AS40" s="199">
        <f t="shared" si="12"/>
        <v>0</v>
      </c>
      <c r="AT40" s="199">
        <f t="shared" si="12"/>
        <v>0</v>
      </c>
      <c r="AU40" s="199">
        <f t="shared" si="12"/>
        <v>0</v>
      </c>
      <c r="AV40" s="199">
        <f t="shared" si="12"/>
        <v>0</v>
      </c>
      <c r="AW40" s="199">
        <f t="shared" si="12"/>
        <v>0</v>
      </c>
      <c r="AX40" s="199">
        <f t="shared" si="12"/>
        <v>0</v>
      </c>
      <c r="AY40" s="199">
        <f t="shared" si="12"/>
        <v>0</v>
      </c>
      <c r="AZ40" s="199">
        <f t="shared" si="12"/>
        <v>0</v>
      </c>
      <c r="BA40" s="199">
        <f t="shared" si="12"/>
        <v>0</v>
      </c>
      <c r="BB40" s="199">
        <f t="shared" si="12"/>
        <v>0</v>
      </c>
      <c r="BC40" s="199">
        <f t="shared" si="12"/>
        <v>0</v>
      </c>
      <c r="BD40" s="199">
        <f t="shared" si="12"/>
        <v>0</v>
      </c>
      <c r="BE40" s="199">
        <f t="shared" si="12"/>
        <v>0</v>
      </c>
    </row>
    <row r="41" spans="2:57" ht="18" x14ac:dyDescent="0.2">
      <c r="B41" s="181">
        <f>B40+1</f>
        <v>3</v>
      </c>
      <c r="C41" s="186" t="s">
        <v>384</v>
      </c>
      <c r="D41" s="186"/>
      <c r="E41" s="187" t="s">
        <v>368</v>
      </c>
      <c r="F41" s="192" t="s">
        <v>395</v>
      </c>
      <c r="G41" s="202">
        <f>SUM(H41:BE41)</f>
        <v>0</v>
      </c>
      <c r="H41" s="203">
        <f>H31*H39</f>
        <v>0</v>
      </c>
      <c r="I41" s="203">
        <f t="shared" ref="I41:BE41" si="13">I31*I39</f>
        <v>0</v>
      </c>
      <c r="J41" s="203">
        <f t="shared" si="13"/>
        <v>0</v>
      </c>
      <c r="K41" s="203">
        <f t="shared" si="13"/>
        <v>0</v>
      </c>
      <c r="L41" s="203">
        <f t="shared" si="13"/>
        <v>0</v>
      </c>
      <c r="M41" s="203">
        <f t="shared" si="13"/>
        <v>0</v>
      </c>
      <c r="N41" s="203">
        <f t="shared" si="13"/>
        <v>0</v>
      </c>
      <c r="O41" s="203">
        <f t="shared" si="13"/>
        <v>0</v>
      </c>
      <c r="P41" s="203">
        <f t="shared" si="13"/>
        <v>0</v>
      </c>
      <c r="Q41" s="203">
        <f t="shared" si="13"/>
        <v>0</v>
      </c>
      <c r="R41" s="203">
        <f t="shared" si="13"/>
        <v>0</v>
      </c>
      <c r="S41" s="203">
        <f t="shared" si="13"/>
        <v>0</v>
      </c>
      <c r="T41" s="203">
        <f t="shared" si="13"/>
        <v>0</v>
      </c>
      <c r="U41" s="203">
        <f t="shared" si="13"/>
        <v>0</v>
      </c>
      <c r="V41" s="203">
        <f t="shared" si="13"/>
        <v>0</v>
      </c>
      <c r="W41" s="203">
        <f t="shared" si="13"/>
        <v>0</v>
      </c>
      <c r="X41" s="203">
        <f t="shared" si="13"/>
        <v>0</v>
      </c>
      <c r="Y41" s="203">
        <f t="shared" si="13"/>
        <v>0</v>
      </c>
      <c r="Z41" s="203">
        <f t="shared" si="13"/>
        <v>0</v>
      </c>
      <c r="AA41" s="203">
        <f t="shared" si="13"/>
        <v>0</v>
      </c>
      <c r="AB41" s="203">
        <f t="shared" si="13"/>
        <v>0</v>
      </c>
      <c r="AC41" s="203">
        <f t="shared" si="13"/>
        <v>0</v>
      </c>
      <c r="AD41" s="203">
        <f t="shared" si="13"/>
        <v>0</v>
      </c>
      <c r="AE41" s="203">
        <f t="shared" si="13"/>
        <v>0</v>
      </c>
      <c r="AF41" s="203">
        <f t="shared" si="13"/>
        <v>0</v>
      </c>
      <c r="AG41" s="203">
        <f t="shared" si="13"/>
        <v>0</v>
      </c>
      <c r="AH41" s="203">
        <f t="shared" si="13"/>
        <v>0</v>
      </c>
      <c r="AI41" s="203">
        <f t="shared" si="13"/>
        <v>0</v>
      </c>
      <c r="AJ41" s="203">
        <f t="shared" si="13"/>
        <v>0</v>
      </c>
      <c r="AK41" s="203">
        <f t="shared" si="13"/>
        <v>0</v>
      </c>
      <c r="AL41" s="203">
        <f t="shared" si="13"/>
        <v>0</v>
      </c>
      <c r="AM41" s="203">
        <f t="shared" si="13"/>
        <v>0</v>
      </c>
      <c r="AN41" s="203">
        <f t="shared" si="13"/>
        <v>0</v>
      </c>
      <c r="AO41" s="203">
        <f t="shared" si="13"/>
        <v>0</v>
      </c>
      <c r="AP41" s="203">
        <f t="shared" si="13"/>
        <v>0</v>
      </c>
      <c r="AQ41" s="203">
        <f t="shared" si="13"/>
        <v>0</v>
      </c>
      <c r="AR41" s="203">
        <f t="shared" si="13"/>
        <v>0</v>
      </c>
      <c r="AS41" s="203">
        <f t="shared" si="13"/>
        <v>0</v>
      </c>
      <c r="AT41" s="203">
        <f t="shared" si="13"/>
        <v>0</v>
      </c>
      <c r="AU41" s="203">
        <f t="shared" si="13"/>
        <v>0</v>
      </c>
      <c r="AV41" s="203">
        <f t="shared" si="13"/>
        <v>0</v>
      </c>
      <c r="AW41" s="203">
        <f t="shared" si="13"/>
        <v>0</v>
      </c>
      <c r="AX41" s="203">
        <f t="shared" si="13"/>
        <v>0</v>
      </c>
      <c r="AY41" s="203">
        <f t="shared" si="13"/>
        <v>0</v>
      </c>
      <c r="AZ41" s="203">
        <f t="shared" si="13"/>
        <v>0</v>
      </c>
      <c r="BA41" s="203">
        <f t="shared" si="13"/>
        <v>0</v>
      </c>
      <c r="BB41" s="203">
        <f t="shared" si="13"/>
        <v>0</v>
      </c>
      <c r="BC41" s="203">
        <f t="shared" si="13"/>
        <v>0</v>
      </c>
      <c r="BD41" s="203">
        <f t="shared" si="13"/>
        <v>0</v>
      </c>
      <c r="BE41" s="203">
        <f t="shared" si="13"/>
        <v>0</v>
      </c>
    </row>
    <row r="43" spans="2:57" x14ac:dyDescent="0.2">
      <c r="B43" s="1086" t="s">
        <v>866</v>
      </c>
      <c r="C43" s="1086"/>
      <c r="D43" s="1086"/>
      <c r="E43" s="1086"/>
      <c r="F43" s="1086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0"/>
      <c r="AX43" s="180"/>
      <c r="AY43" s="180"/>
      <c r="AZ43" s="180"/>
      <c r="BA43" s="180"/>
      <c r="BB43" s="180"/>
      <c r="BC43" s="180"/>
      <c r="BD43" s="180"/>
      <c r="BE43" s="180"/>
    </row>
    <row r="44" spans="2:57" s="383" customFormat="1" x14ac:dyDescent="0.2">
      <c r="B44" s="181"/>
      <c r="C44" s="206"/>
      <c r="D44" s="206"/>
      <c r="E44" s="206"/>
      <c r="F44" s="204"/>
      <c r="G44" s="184" t="s">
        <v>31</v>
      </c>
      <c r="H44" s="185" t="s">
        <v>456</v>
      </c>
      <c r="I44" s="185" t="s">
        <v>457</v>
      </c>
      <c r="J44" s="185" t="s">
        <v>458</v>
      </c>
      <c r="K44" s="185" t="s">
        <v>459</v>
      </c>
      <c r="L44" s="185" t="s">
        <v>460</v>
      </c>
      <c r="M44" s="185" t="s">
        <v>461</v>
      </c>
      <c r="N44" s="185" t="s">
        <v>462</v>
      </c>
      <c r="O44" s="185" t="s">
        <v>463</v>
      </c>
      <c r="P44" s="185" t="s">
        <v>464</v>
      </c>
      <c r="Q44" s="185" t="s">
        <v>465</v>
      </c>
      <c r="R44" s="185" t="s">
        <v>466</v>
      </c>
      <c r="S44" s="185" t="s">
        <v>467</v>
      </c>
      <c r="T44" s="185" t="s">
        <v>468</v>
      </c>
      <c r="U44" s="185" t="s">
        <v>469</v>
      </c>
      <c r="V44" s="185" t="s">
        <v>470</v>
      </c>
      <c r="W44" s="185" t="s">
        <v>471</v>
      </c>
      <c r="X44" s="185" t="s">
        <v>472</v>
      </c>
      <c r="Y44" s="185" t="s">
        <v>473</v>
      </c>
      <c r="Z44" s="185" t="s">
        <v>474</v>
      </c>
      <c r="AA44" s="185" t="s">
        <v>475</v>
      </c>
      <c r="AB44" s="185" t="s">
        <v>476</v>
      </c>
      <c r="AC44" s="185" t="s">
        <v>477</v>
      </c>
      <c r="AD44" s="185" t="s">
        <v>478</v>
      </c>
      <c r="AE44" s="185" t="s">
        <v>479</v>
      </c>
      <c r="AF44" s="185" t="s">
        <v>480</v>
      </c>
      <c r="AG44" s="185" t="s">
        <v>481</v>
      </c>
      <c r="AH44" s="185" t="s">
        <v>482</v>
      </c>
      <c r="AI44" s="185" t="s">
        <v>483</v>
      </c>
      <c r="AJ44" s="185" t="s">
        <v>484</v>
      </c>
      <c r="AK44" s="185" t="s">
        <v>485</v>
      </c>
      <c r="AL44" s="185" t="s">
        <v>486</v>
      </c>
      <c r="AM44" s="185" t="s">
        <v>487</v>
      </c>
      <c r="AN44" s="185" t="s">
        <v>488</v>
      </c>
      <c r="AO44" s="185" t="s">
        <v>489</v>
      </c>
      <c r="AP44" s="185" t="s">
        <v>490</v>
      </c>
      <c r="AQ44" s="185" t="s">
        <v>491</v>
      </c>
      <c r="AR44" s="185" t="s">
        <v>492</v>
      </c>
      <c r="AS44" s="185" t="s">
        <v>493</v>
      </c>
      <c r="AT44" s="185" t="s">
        <v>494</v>
      </c>
      <c r="AU44" s="185" t="s">
        <v>495</v>
      </c>
      <c r="AV44" s="185" t="s">
        <v>496</v>
      </c>
      <c r="AW44" s="185" t="s">
        <v>497</v>
      </c>
      <c r="AX44" s="185" t="s">
        <v>498</v>
      </c>
      <c r="AY44" s="185" t="s">
        <v>499</v>
      </c>
      <c r="AZ44" s="185" t="s">
        <v>500</v>
      </c>
      <c r="BA44" s="185" t="s">
        <v>501</v>
      </c>
      <c r="BB44" s="185" t="s">
        <v>502</v>
      </c>
      <c r="BC44" s="185" t="s">
        <v>503</v>
      </c>
      <c r="BD44" s="185" t="s">
        <v>504</v>
      </c>
      <c r="BE44" s="185" t="s">
        <v>505</v>
      </c>
    </row>
    <row r="45" spans="2:57" ht="18" x14ac:dyDescent="0.2">
      <c r="B45" s="181">
        <f>B41+1</f>
        <v>4</v>
      </c>
      <c r="C45" s="207" t="s">
        <v>217</v>
      </c>
      <c r="D45" s="207"/>
      <c r="E45" s="208" t="s">
        <v>368</v>
      </c>
      <c r="F45" s="192" t="s">
        <v>396</v>
      </c>
      <c r="G45" s="202">
        <f>SUM(H45:BE45)</f>
        <v>0</v>
      </c>
      <c r="H45" s="199">
        <f>H21-H41</f>
        <v>0</v>
      </c>
      <c r="I45" s="199">
        <f t="shared" ref="I45:BE45" si="14">I21-I41</f>
        <v>0</v>
      </c>
      <c r="J45" s="199">
        <f t="shared" si="14"/>
        <v>0</v>
      </c>
      <c r="K45" s="199">
        <f t="shared" si="14"/>
        <v>0</v>
      </c>
      <c r="L45" s="199">
        <f t="shared" si="14"/>
        <v>0</v>
      </c>
      <c r="M45" s="199">
        <f t="shared" si="14"/>
        <v>0</v>
      </c>
      <c r="N45" s="199">
        <f t="shared" si="14"/>
        <v>0</v>
      </c>
      <c r="O45" s="199">
        <f t="shared" si="14"/>
        <v>0</v>
      </c>
      <c r="P45" s="199">
        <f t="shared" si="14"/>
        <v>0</v>
      </c>
      <c r="Q45" s="199">
        <f t="shared" si="14"/>
        <v>0</v>
      </c>
      <c r="R45" s="199">
        <f t="shared" si="14"/>
        <v>0</v>
      </c>
      <c r="S45" s="199">
        <f t="shared" si="14"/>
        <v>0</v>
      </c>
      <c r="T45" s="199">
        <f t="shared" si="14"/>
        <v>0</v>
      </c>
      <c r="U45" s="199">
        <f t="shared" si="14"/>
        <v>0</v>
      </c>
      <c r="V45" s="199">
        <f t="shared" si="14"/>
        <v>0</v>
      </c>
      <c r="W45" s="199">
        <f t="shared" si="14"/>
        <v>0</v>
      </c>
      <c r="X45" s="199">
        <f t="shared" si="14"/>
        <v>0</v>
      </c>
      <c r="Y45" s="199">
        <f t="shared" si="14"/>
        <v>0</v>
      </c>
      <c r="Z45" s="199">
        <f t="shared" si="14"/>
        <v>0</v>
      </c>
      <c r="AA45" s="199">
        <f t="shared" si="14"/>
        <v>0</v>
      </c>
      <c r="AB45" s="199">
        <f t="shared" si="14"/>
        <v>0</v>
      </c>
      <c r="AC45" s="199">
        <f t="shared" si="14"/>
        <v>0</v>
      </c>
      <c r="AD45" s="199">
        <f t="shared" si="14"/>
        <v>0</v>
      </c>
      <c r="AE45" s="199">
        <f t="shared" si="14"/>
        <v>0</v>
      </c>
      <c r="AF45" s="199">
        <f t="shared" si="14"/>
        <v>0</v>
      </c>
      <c r="AG45" s="199">
        <f t="shared" si="14"/>
        <v>0</v>
      </c>
      <c r="AH45" s="199">
        <f t="shared" si="14"/>
        <v>0</v>
      </c>
      <c r="AI45" s="199">
        <f t="shared" si="14"/>
        <v>0</v>
      </c>
      <c r="AJ45" s="199">
        <f t="shared" si="14"/>
        <v>0</v>
      </c>
      <c r="AK45" s="199">
        <f t="shared" si="14"/>
        <v>0</v>
      </c>
      <c r="AL45" s="199">
        <f t="shared" si="14"/>
        <v>0</v>
      </c>
      <c r="AM45" s="199">
        <f t="shared" si="14"/>
        <v>0</v>
      </c>
      <c r="AN45" s="199">
        <f t="shared" si="14"/>
        <v>0</v>
      </c>
      <c r="AO45" s="199">
        <f t="shared" si="14"/>
        <v>0</v>
      </c>
      <c r="AP45" s="199">
        <f t="shared" si="14"/>
        <v>0</v>
      </c>
      <c r="AQ45" s="199">
        <f t="shared" si="14"/>
        <v>0</v>
      </c>
      <c r="AR45" s="199">
        <f t="shared" si="14"/>
        <v>0</v>
      </c>
      <c r="AS45" s="199">
        <f t="shared" si="14"/>
        <v>0</v>
      </c>
      <c r="AT45" s="199">
        <f t="shared" si="14"/>
        <v>0</v>
      </c>
      <c r="AU45" s="199">
        <f t="shared" si="14"/>
        <v>0</v>
      </c>
      <c r="AV45" s="199">
        <f t="shared" si="14"/>
        <v>0</v>
      </c>
      <c r="AW45" s="199">
        <f t="shared" si="14"/>
        <v>0</v>
      </c>
      <c r="AX45" s="199">
        <f t="shared" si="14"/>
        <v>0</v>
      </c>
      <c r="AY45" s="199">
        <f t="shared" si="14"/>
        <v>0</v>
      </c>
      <c r="AZ45" s="199">
        <f t="shared" si="14"/>
        <v>0</v>
      </c>
      <c r="BA45" s="199">
        <f t="shared" si="14"/>
        <v>0</v>
      </c>
      <c r="BB45" s="199">
        <f t="shared" si="14"/>
        <v>0</v>
      </c>
      <c r="BC45" s="199">
        <f t="shared" si="14"/>
        <v>0</v>
      </c>
      <c r="BD45" s="199">
        <f t="shared" si="14"/>
        <v>0</v>
      </c>
      <c r="BE45" s="199">
        <f t="shared" si="14"/>
        <v>0</v>
      </c>
    </row>
    <row r="46" spans="2:57" ht="18" x14ac:dyDescent="0.2">
      <c r="B46" s="181">
        <f>B45+1</f>
        <v>5</v>
      </c>
      <c r="C46" s="209" t="s">
        <v>397</v>
      </c>
      <c r="D46" s="210">
        <f>CED</f>
        <v>2009.9689591799993</v>
      </c>
      <c r="E46" s="198" t="s">
        <v>3</v>
      </c>
      <c r="F46" s="192" t="s">
        <v>398</v>
      </c>
      <c r="G46" s="211">
        <f>IF(G21=0,0,G45/G21)</f>
        <v>0</v>
      </c>
      <c r="H46" s="212">
        <f>IFERROR(H45/H21,0)</f>
        <v>0</v>
      </c>
      <c r="I46" s="212">
        <f t="shared" ref="I46:BE46" si="15">IFERROR(I45/I21,0)</f>
        <v>0</v>
      </c>
      <c r="J46" s="212">
        <f t="shared" si="15"/>
        <v>0</v>
      </c>
      <c r="K46" s="212">
        <f t="shared" si="15"/>
        <v>0</v>
      </c>
      <c r="L46" s="212">
        <f t="shared" si="15"/>
        <v>0</v>
      </c>
      <c r="M46" s="212">
        <f t="shared" si="15"/>
        <v>0</v>
      </c>
      <c r="N46" s="212">
        <f t="shared" si="15"/>
        <v>0</v>
      </c>
      <c r="O46" s="212">
        <f t="shared" si="15"/>
        <v>0</v>
      </c>
      <c r="P46" s="212">
        <f t="shared" si="15"/>
        <v>0</v>
      </c>
      <c r="Q46" s="212">
        <f t="shared" si="15"/>
        <v>0</v>
      </c>
      <c r="R46" s="212">
        <f t="shared" si="15"/>
        <v>0</v>
      </c>
      <c r="S46" s="212">
        <f t="shared" si="15"/>
        <v>0</v>
      </c>
      <c r="T46" s="212">
        <f t="shared" si="15"/>
        <v>0</v>
      </c>
      <c r="U46" s="212">
        <f t="shared" si="15"/>
        <v>0</v>
      </c>
      <c r="V46" s="212">
        <f t="shared" si="15"/>
        <v>0</v>
      </c>
      <c r="W46" s="212">
        <f t="shared" si="15"/>
        <v>0</v>
      </c>
      <c r="X46" s="212">
        <f t="shared" si="15"/>
        <v>0</v>
      </c>
      <c r="Y46" s="212">
        <f t="shared" si="15"/>
        <v>0</v>
      </c>
      <c r="Z46" s="212">
        <f t="shared" si="15"/>
        <v>0</v>
      </c>
      <c r="AA46" s="212">
        <f t="shared" si="15"/>
        <v>0</v>
      </c>
      <c r="AB46" s="212">
        <f t="shared" si="15"/>
        <v>0</v>
      </c>
      <c r="AC46" s="212">
        <f t="shared" si="15"/>
        <v>0</v>
      </c>
      <c r="AD46" s="212">
        <f t="shared" si="15"/>
        <v>0</v>
      </c>
      <c r="AE46" s="212">
        <f t="shared" si="15"/>
        <v>0</v>
      </c>
      <c r="AF46" s="212">
        <f t="shared" si="15"/>
        <v>0</v>
      </c>
      <c r="AG46" s="212">
        <f t="shared" si="15"/>
        <v>0</v>
      </c>
      <c r="AH46" s="212">
        <f t="shared" si="15"/>
        <v>0</v>
      </c>
      <c r="AI46" s="212">
        <f t="shared" si="15"/>
        <v>0</v>
      </c>
      <c r="AJ46" s="212">
        <f t="shared" si="15"/>
        <v>0</v>
      </c>
      <c r="AK46" s="212">
        <f t="shared" si="15"/>
        <v>0</v>
      </c>
      <c r="AL46" s="212">
        <f t="shared" si="15"/>
        <v>0</v>
      </c>
      <c r="AM46" s="212">
        <f t="shared" si="15"/>
        <v>0</v>
      </c>
      <c r="AN46" s="212">
        <f t="shared" si="15"/>
        <v>0</v>
      </c>
      <c r="AO46" s="212">
        <f t="shared" si="15"/>
        <v>0</v>
      </c>
      <c r="AP46" s="212">
        <f t="shared" si="15"/>
        <v>0</v>
      </c>
      <c r="AQ46" s="212">
        <f t="shared" si="15"/>
        <v>0</v>
      </c>
      <c r="AR46" s="212">
        <f t="shared" si="15"/>
        <v>0</v>
      </c>
      <c r="AS46" s="212">
        <f t="shared" si="15"/>
        <v>0</v>
      </c>
      <c r="AT46" s="212">
        <f t="shared" si="15"/>
        <v>0</v>
      </c>
      <c r="AU46" s="212">
        <f t="shared" si="15"/>
        <v>0</v>
      </c>
      <c r="AV46" s="212">
        <f t="shared" si="15"/>
        <v>0</v>
      </c>
      <c r="AW46" s="212">
        <f t="shared" si="15"/>
        <v>0</v>
      </c>
      <c r="AX46" s="212">
        <f t="shared" si="15"/>
        <v>0</v>
      </c>
      <c r="AY46" s="212">
        <f t="shared" si="15"/>
        <v>0</v>
      </c>
      <c r="AZ46" s="212">
        <f t="shared" si="15"/>
        <v>0</v>
      </c>
      <c r="BA46" s="212">
        <f t="shared" si="15"/>
        <v>0</v>
      </c>
      <c r="BB46" s="212">
        <f t="shared" si="15"/>
        <v>0</v>
      </c>
      <c r="BC46" s="212">
        <f t="shared" si="15"/>
        <v>0</v>
      </c>
      <c r="BD46" s="212">
        <f t="shared" si="15"/>
        <v>0</v>
      </c>
      <c r="BE46" s="212">
        <f t="shared" si="15"/>
        <v>0</v>
      </c>
    </row>
    <row r="47" spans="2:57" ht="18" x14ac:dyDescent="0.2">
      <c r="B47" s="181">
        <f>B46+1</f>
        <v>6</v>
      </c>
      <c r="C47" s="207" t="s">
        <v>216</v>
      </c>
      <c r="D47" s="207"/>
      <c r="E47" s="208" t="s">
        <v>382</v>
      </c>
      <c r="F47" s="192" t="s">
        <v>399</v>
      </c>
      <c r="G47" s="202">
        <f>SUM(H47:BE47)</f>
        <v>0</v>
      </c>
      <c r="H47" s="199">
        <f>H20-H40</f>
        <v>0</v>
      </c>
      <c r="I47" s="199">
        <f t="shared" ref="I47:BE47" si="16">I20-I40</f>
        <v>0</v>
      </c>
      <c r="J47" s="199">
        <f t="shared" si="16"/>
        <v>0</v>
      </c>
      <c r="K47" s="199">
        <f t="shared" si="16"/>
        <v>0</v>
      </c>
      <c r="L47" s="199">
        <f t="shared" si="16"/>
        <v>0</v>
      </c>
      <c r="M47" s="199">
        <f t="shared" si="16"/>
        <v>0</v>
      </c>
      <c r="N47" s="199">
        <f t="shared" si="16"/>
        <v>0</v>
      </c>
      <c r="O47" s="199">
        <f t="shared" si="16"/>
        <v>0</v>
      </c>
      <c r="P47" s="199">
        <f t="shared" si="16"/>
        <v>0</v>
      </c>
      <c r="Q47" s="199">
        <f t="shared" si="16"/>
        <v>0</v>
      </c>
      <c r="R47" s="199">
        <f t="shared" si="16"/>
        <v>0</v>
      </c>
      <c r="S47" s="199">
        <f t="shared" si="16"/>
        <v>0</v>
      </c>
      <c r="T47" s="199">
        <f t="shared" si="16"/>
        <v>0</v>
      </c>
      <c r="U47" s="199">
        <f t="shared" si="16"/>
        <v>0</v>
      </c>
      <c r="V47" s="199">
        <f t="shared" si="16"/>
        <v>0</v>
      </c>
      <c r="W47" s="199">
        <f t="shared" si="16"/>
        <v>0</v>
      </c>
      <c r="X47" s="199">
        <f t="shared" si="16"/>
        <v>0</v>
      </c>
      <c r="Y47" s="199">
        <f t="shared" si="16"/>
        <v>0</v>
      </c>
      <c r="Z47" s="199">
        <f t="shared" si="16"/>
        <v>0</v>
      </c>
      <c r="AA47" s="199">
        <f t="shared" si="16"/>
        <v>0</v>
      </c>
      <c r="AB47" s="199">
        <f t="shared" si="16"/>
        <v>0</v>
      </c>
      <c r="AC47" s="199">
        <f t="shared" si="16"/>
        <v>0</v>
      </c>
      <c r="AD47" s="199">
        <f t="shared" si="16"/>
        <v>0</v>
      </c>
      <c r="AE47" s="199">
        <f t="shared" si="16"/>
        <v>0</v>
      </c>
      <c r="AF47" s="199">
        <f t="shared" si="16"/>
        <v>0</v>
      </c>
      <c r="AG47" s="199">
        <f t="shared" si="16"/>
        <v>0</v>
      </c>
      <c r="AH47" s="199">
        <f t="shared" si="16"/>
        <v>0</v>
      </c>
      <c r="AI47" s="199">
        <f t="shared" si="16"/>
        <v>0</v>
      </c>
      <c r="AJ47" s="199">
        <f t="shared" si="16"/>
        <v>0</v>
      </c>
      <c r="AK47" s="199">
        <f t="shared" si="16"/>
        <v>0</v>
      </c>
      <c r="AL47" s="199">
        <f t="shared" si="16"/>
        <v>0</v>
      </c>
      <c r="AM47" s="199">
        <f t="shared" si="16"/>
        <v>0</v>
      </c>
      <c r="AN47" s="199">
        <f t="shared" si="16"/>
        <v>0</v>
      </c>
      <c r="AO47" s="199">
        <f t="shared" si="16"/>
        <v>0</v>
      </c>
      <c r="AP47" s="199">
        <f t="shared" si="16"/>
        <v>0</v>
      </c>
      <c r="AQ47" s="199">
        <f t="shared" si="16"/>
        <v>0</v>
      </c>
      <c r="AR47" s="199">
        <f t="shared" si="16"/>
        <v>0</v>
      </c>
      <c r="AS47" s="199">
        <f t="shared" si="16"/>
        <v>0</v>
      </c>
      <c r="AT47" s="199">
        <f t="shared" si="16"/>
        <v>0</v>
      </c>
      <c r="AU47" s="199">
        <f t="shared" si="16"/>
        <v>0</v>
      </c>
      <c r="AV47" s="199">
        <f t="shared" si="16"/>
        <v>0</v>
      </c>
      <c r="AW47" s="199">
        <f t="shared" si="16"/>
        <v>0</v>
      </c>
      <c r="AX47" s="199">
        <f t="shared" si="16"/>
        <v>0</v>
      </c>
      <c r="AY47" s="199">
        <f t="shared" si="16"/>
        <v>0</v>
      </c>
      <c r="AZ47" s="199">
        <f t="shared" si="16"/>
        <v>0</v>
      </c>
      <c r="BA47" s="199">
        <f t="shared" si="16"/>
        <v>0</v>
      </c>
      <c r="BB47" s="199">
        <f t="shared" si="16"/>
        <v>0</v>
      </c>
      <c r="BC47" s="199">
        <f t="shared" si="16"/>
        <v>0</v>
      </c>
      <c r="BD47" s="199">
        <f t="shared" si="16"/>
        <v>0</v>
      </c>
      <c r="BE47" s="199">
        <f t="shared" si="16"/>
        <v>0</v>
      </c>
    </row>
    <row r="48" spans="2:57" ht="18" x14ac:dyDescent="0.2">
      <c r="B48" s="181">
        <f>B47+1</f>
        <v>7</v>
      </c>
      <c r="C48" s="209" t="s">
        <v>400</v>
      </c>
      <c r="D48" s="210">
        <f>CEE</f>
        <v>888.81169204342314</v>
      </c>
      <c r="E48" s="198" t="s">
        <v>3</v>
      </c>
      <c r="F48" s="192" t="s">
        <v>401</v>
      </c>
      <c r="G48" s="211">
        <f>IF(G20=0,0,G47/G20)</f>
        <v>0</v>
      </c>
      <c r="H48" s="212">
        <f>IFERROR(H47/H20,0)</f>
        <v>0</v>
      </c>
      <c r="I48" s="212">
        <f t="shared" ref="I48:BE48" si="17">IFERROR(I47/I20,0)</f>
        <v>0</v>
      </c>
      <c r="J48" s="212">
        <f t="shared" si="17"/>
        <v>0</v>
      </c>
      <c r="K48" s="212">
        <f t="shared" si="17"/>
        <v>0</v>
      </c>
      <c r="L48" s="212">
        <f t="shared" si="17"/>
        <v>0</v>
      </c>
      <c r="M48" s="212">
        <f t="shared" si="17"/>
        <v>0</v>
      </c>
      <c r="N48" s="212">
        <f t="shared" si="17"/>
        <v>0</v>
      </c>
      <c r="O48" s="212">
        <f t="shared" si="17"/>
        <v>0</v>
      </c>
      <c r="P48" s="212">
        <f t="shared" si="17"/>
        <v>0</v>
      </c>
      <c r="Q48" s="212">
        <f t="shared" si="17"/>
        <v>0</v>
      </c>
      <c r="R48" s="212">
        <f t="shared" si="17"/>
        <v>0</v>
      </c>
      <c r="S48" s="212">
        <f t="shared" si="17"/>
        <v>0</v>
      </c>
      <c r="T48" s="212">
        <f t="shared" si="17"/>
        <v>0</v>
      </c>
      <c r="U48" s="212">
        <f t="shared" si="17"/>
        <v>0</v>
      </c>
      <c r="V48" s="212">
        <f t="shared" si="17"/>
        <v>0</v>
      </c>
      <c r="W48" s="212">
        <f t="shared" si="17"/>
        <v>0</v>
      </c>
      <c r="X48" s="212">
        <f t="shared" si="17"/>
        <v>0</v>
      </c>
      <c r="Y48" s="212">
        <f t="shared" si="17"/>
        <v>0</v>
      </c>
      <c r="Z48" s="212">
        <f t="shared" si="17"/>
        <v>0</v>
      </c>
      <c r="AA48" s="212">
        <f t="shared" si="17"/>
        <v>0</v>
      </c>
      <c r="AB48" s="212">
        <f t="shared" si="17"/>
        <v>0</v>
      </c>
      <c r="AC48" s="212">
        <f t="shared" si="17"/>
        <v>0</v>
      </c>
      <c r="AD48" s="212">
        <f t="shared" si="17"/>
        <v>0</v>
      </c>
      <c r="AE48" s="212">
        <f t="shared" si="17"/>
        <v>0</v>
      </c>
      <c r="AF48" s="212">
        <f t="shared" si="17"/>
        <v>0</v>
      </c>
      <c r="AG48" s="212">
        <f t="shared" si="17"/>
        <v>0</v>
      </c>
      <c r="AH48" s="212">
        <f t="shared" si="17"/>
        <v>0</v>
      </c>
      <c r="AI48" s="212">
        <f t="shared" si="17"/>
        <v>0</v>
      </c>
      <c r="AJ48" s="212">
        <f t="shared" si="17"/>
        <v>0</v>
      </c>
      <c r="AK48" s="212">
        <f t="shared" si="17"/>
        <v>0</v>
      </c>
      <c r="AL48" s="212">
        <f t="shared" si="17"/>
        <v>0</v>
      </c>
      <c r="AM48" s="212">
        <f t="shared" si="17"/>
        <v>0</v>
      </c>
      <c r="AN48" s="212">
        <f t="shared" si="17"/>
        <v>0</v>
      </c>
      <c r="AO48" s="212">
        <f t="shared" si="17"/>
        <v>0</v>
      </c>
      <c r="AP48" s="212">
        <f t="shared" si="17"/>
        <v>0</v>
      </c>
      <c r="AQ48" s="212">
        <f t="shared" si="17"/>
        <v>0</v>
      </c>
      <c r="AR48" s="212">
        <f t="shared" si="17"/>
        <v>0</v>
      </c>
      <c r="AS48" s="212">
        <f t="shared" si="17"/>
        <v>0</v>
      </c>
      <c r="AT48" s="212">
        <f t="shared" si="17"/>
        <v>0</v>
      </c>
      <c r="AU48" s="212">
        <f t="shared" si="17"/>
        <v>0</v>
      </c>
      <c r="AV48" s="212">
        <f t="shared" si="17"/>
        <v>0</v>
      </c>
      <c r="AW48" s="212">
        <f t="shared" si="17"/>
        <v>0</v>
      </c>
      <c r="AX48" s="212">
        <f t="shared" si="17"/>
        <v>0</v>
      </c>
      <c r="AY48" s="212">
        <f t="shared" si="17"/>
        <v>0</v>
      </c>
      <c r="AZ48" s="212">
        <f t="shared" si="17"/>
        <v>0</v>
      </c>
      <c r="BA48" s="212">
        <f t="shared" si="17"/>
        <v>0</v>
      </c>
      <c r="BB48" s="212">
        <f t="shared" si="17"/>
        <v>0</v>
      </c>
      <c r="BC48" s="212">
        <f t="shared" si="17"/>
        <v>0</v>
      </c>
      <c r="BD48" s="212">
        <f t="shared" si="17"/>
        <v>0</v>
      </c>
      <c r="BE48" s="212">
        <f t="shared" si="17"/>
        <v>0</v>
      </c>
    </row>
    <row r="49" spans="2:57" ht="18" x14ac:dyDescent="0.2">
      <c r="B49" s="213"/>
      <c r="C49" s="214" t="s">
        <v>730</v>
      </c>
      <c r="D49" s="214"/>
      <c r="E49" s="215" t="s">
        <v>2</v>
      </c>
      <c r="F49" s="216" t="s">
        <v>517</v>
      </c>
      <c r="G49" s="217">
        <f>SUM(H49:BE49)</f>
        <v>0</v>
      </c>
      <c r="H49" s="218">
        <f>H45*$D$46+H47*$D$48</f>
        <v>0</v>
      </c>
      <c r="I49" s="218">
        <f t="shared" ref="I49:BE49" si="18">I45*$D$46+I47*$D$48</f>
        <v>0</v>
      </c>
      <c r="J49" s="218">
        <f t="shared" si="18"/>
        <v>0</v>
      </c>
      <c r="K49" s="218">
        <f t="shared" si="18"/>
        <v>0</v>
      </c>
      <c r="L49" s="218">
        <f t="shared" si="18"/>
        <v>0</v>
      </c>
      <c r="M49" s="218">
        <f t="shared" si="18"/>
        <v>0</v>
      </c>
      <c r="N49" s="218">
        <f t="shared" si="18"/>
        <v>0</v>
      </c>
      <c r="O49" s="218">
        <f t="shared" si="18"/>
        <v>0</v>
      </c>
      <c r="P49" s="218">
        <f t="shared" si="18"/>
        <v>0</v>
      </c>
      <c r="Q49" s="218">
        <f t="shared" si="18"/>
        <v>0</v>
      </c>
      <c r="R49" s="218">
        <f t="shared" si="18"/>
        <v>0</v>
      </c>
      <c r="S49" s="218">
        <f t="shared" si="18"/>
        <v>0</v>
      </c>
      <c r="T49" s="218">
        <f t="shared" si="18"/>
        <v>0</v>
      </c>
      <c r="U49" s="218">
        <f t="shared" si="18"/>
        <v>0</v>
      </c>
      <c r="V49" s="218">
        <f t="shared" si="18"/>
        <v>0</v>
      </c>
      <c r="W49" s="218">
        <f t="shared" si="18"/>
        <v>0</v>
      </c>
      <c r="X49" s="218">
        <f t="shared" si="18"/>
        <v>0</v>
      </c>
      <c r="Y49" s="218">
        <f t="shared" si="18"/>
        <v>0</v>
      </c>
      <c r="Z49" s="218">
        <f t="shared" si="18"/>
        <v>0</v>
      </c>
      <c r="AA49" s="218">
        <f t="shared" si="18"/>
        <v>0</v>
      </c>
      <c r="AB49" s="218">
        <f t="shared" si="18"/>
        <v>0</v>
      </c>
      <c r="AC49" s="218">
        <f t="shared" si="18"/>
        <v>0</v>
      </c>
      <c r="AD49" s="218">
        <f t="shared" si="18"/>
        <v>0</v>
      </c>
      <c r="AE49" s="218">
        <f t="shared" si="18"/>
        <v>0</v>
      </c>
      <c r="AF49" s="218">
        <f t="shared" si="18"/>
        <v>0</v>
      </c>
      <c r="AG49" s="218">
        <f t="shared" si="18"/>
        <v>0</v>
      </c>
      <c r="AH49" s="218">
        <f t="shared" si="18"/>
        <v>0</v>
      </c>
      <c r="AI49" s="218">
        <f t="shared" si="18"/>
        <v>0</v>
      </c>
      <c r="AJ49" s="218">
        <f t="shared" si="18"/>
        <v>0</v>
      </c>
      <c r="AK49" s="218">
        <f t="shared" si="18"/>
        <v>0</v>
      </c>
      <c r="AL49" s="218">
        <f t="shared" si="18"/>
        <v>0</v>
      </c>
      <c r="AM49" s="218">
        <f t="shared" si="18"/>
        <v>0</v>
      </c>
      <c r="AN49" s="218">
        <f t="shared" si="18"/>
        <v>0</v>
      </c>
      <c r="AO49" s="218">
        <f t="shared" si="18"/>
        <v>0</v>
      </c>
      <c r="AP49" s="218">
        <f t="shared" si="18"/>
        <v>0</v>
      </c>
      <c r="AQ49" s="218">
        <f t="shared" si="18"/>
        <v>0</v>
      </c>
      <c r="AR49" s="218">
        <f t="shared" si="18"/>
        <v>0</v>
      </c>
      <c r="AS49" s="218">
        <f t="shared" si="18"/>
        <v>0</v>
      </c>
      <c r="AT49" s="218">
        <f t="shared" si="18"/>
        <v>0</v>
      </c>
      <c r="AU49" s="218">
        <f t="shared" si="18"/>
        <v>0</v>
      </c>
      <c r="AV49" s="218">
        <f t="shared" si="18"/>
        <v>0</v>
      </c>
      <c r="AW49" s="218">
        <f t="shared" si="18"/>
        <v>0</v>
      </c>
      <c r="AX49" s="218">
        <f t="shared" si="18"/>
        <v>0</v>
      </c>
      <c r="AY49" s="218">
        <f t="shared" si="18"/>
        <v>0</v>
      </c>
      <c r="AZ49" s="218">
        <f t="shared" si="18"/>
        <v>0</v>
      </c>
      <c r="BA49" s="218">
        <f t="shared" si="18"/>
        <v>0</v>
      </c>
      <c r="BB49" s="218">
        <f t="shared" si="18"/>
        <v>0</v>
      </c>
      <c r="BC49" s="218">
        <f t="shared" si="18"/>
        <v>0</v>
      </c>
      <c r="BD49" s="218">
        <f t="shared" si="18"/>
        <v>0</v>
      </c>
      <c r="BE49" s="218">
        <f t="shared" si="18"/>
        <v>0</v>
      </c>
    </row>
    <row r="51" spans="2:57" ht="18" x14ac:dyDescent="0.35">
      <c r="E51" s="174" t="s">
        <v>455</v>
      </c>
      <c r="F51" s="175"/>
      <c r="G51" s="176">
        <f>RCB!G7</f>
        <v>0</v>
      </c>
    </row>
    <row r="52" spans="2:57" ht="18" x14ac:dyDescent="0.35">
      <c r="E52" s="174" t="s">
        <v>296</v>
      </c>
      <c r="F52" s="175"/>
      <c r="G52" s="176">
        <f>RCB!J7</f>
        <v>0</v>
      </c>
    </row>
    <row r="53" spans="2:57" x14ac:dyDescent="0.2">
      <c r="E53" s="373"/>
      <c r="F53" s="373"/>
    </row>
    <row r="54" spans="2:57" x14ac:dyDescent="0.2">
      <c r="H54" s="386"/>
      <c r="I54" s="386"/>
    </row>
    <row r="55" spans="2:57" x14ac:dyDescent="0.2">
      <c r="B55" s="1080" t="s">
        <v>782</v>
      </c>
      <c r="C55" s="1080"/>
      <c r="D55" s="1080"/>
      <c r="E55" s="1080"/>
      <c r="F55" s="1080"/>
      <c r="G55" s="219"/>
      <c r="H55" s="220"/>
      <c r="I55" s="220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</row>
    <row r="56" spans="2:57" x14ac:dyDescent="0.2">
      <c r="B56" s="221"/>
      <c r="C56" s="222"/>
      <c r="D56" s="223"/>
      <c r="E56" s="224"/>
      <c r="F56" s="225"/>
      <c r="G56" s="226" t="s">
        <v>31</v>
      </c>
      <c r="H56" s="227" t="s">
        <v>456</v>
      </c>
      <c r="I56" s="227" t="s">
        <v>457</v>
      </c>
      <c r="J56" s="227" t="s">
        <v>458</v>
      </c>
      <c r="K56" s="227" t="s">
        <v>459</v>
      </c>
      <c r="L56" s="227" t="s">
        <v>460</v>
      </c>
      <c r="M56" s="227" t="s">
        <v>461</v>
      </c>
      <c r="N56" s="227" t="s">
        <v>462</v>
      </c>
      <c r="O56" s="227" t="s">
        <v>463</v>
      </c>
      <c r="P56" s="227" t="s">
        <v>464</v>
      </c>
      <c r="Q56" s="227" t="s">
        <v>465</v>
      </c>
      <c r="R56" s="227" t="s">
        <v>466</v>
      </c>
      <c r="S56" s="227" t="s">
        <v>467</v>
      </c>
      <c r="T56" s="227" t="s">
        <v>468</v>
      </c>
      <c r="U56" s="227" t="s">
        <v>469</v>
      </c>
      <c r="V56" s="227" t="s">
        <v>470</v>
      </c>
      <c r="W56" s="227" t="s">
        <v>471</v>
      </c>
      <c r="X56" s="227" t="s">
        <v>472</v>
      </c>
      <c r="Y56" s="227" t="s">
        <v>473</v>
      </c>
      <c r="Z56" s="227" t="s">
        <v>474</v>
      </c>
      <c r="AA56" s="227" t="s">
        <v>475</v>
      </c>
      <c r="AB56" s="227" t="s">
        <v>476</v>
      </c>
      <c r="AC56" s="227" t="s">
        <v>477</v>
      </c>
      <c r="AD56" s="227" t="s">
        <v>478</v>
      </c>
      <c r="AE56" s="227" t="s">
        <v>479</v>
      </c>
      <c r="AF56" s="227" t="s">
        <v>480</v>
      </c>
      <c r="AG56" s="227" t="s">
        <v>481</v>
      </c>
      <c r="AH56" s="227" t="s">
        <v>482</v>
      </c>
      <c r="AI56" s="227" t="s">
        <v>483</v>
      </c>
      <c r="AJ56" s="227" t="s">
        <v>484</v>
      </c>
      <c r="AK56" s="227" t="s">
        <v>485</v>
      </c>
      <c r="AL56" s="227" t="s">
        <v>486</v>
      </c>
      <c r="AM56" s="227" t="s">
        <v>487</v>
      </c>
      <c r="AN56" s="227" t="s">
        <v>488</v>
      </c>
      <c r="AO56" s="227" t="s">
        <v>489</v>
      </c>
      <c r="AP56" s="227" t="s">
        <v>490</v>
      </c>
      <c r="AQ56" s="227" t="s">
        <v>491</v>
      </c>
      <c r="AR56" s="227" t="s">
        <v>492</v>
      </c>
      <c r="AS56" s="227" t="s">
        <v>493</v>
      </c>
      <c r="AT56" s="227" t="s">
        <v>494</v>
      </c>
      <c r="AU56" s="227" t="s">
        <v>495</v>
      </c>
      <c r="AV56" s="227" t="s">
        <v>496</v>
      </c>
      <c r="AW56" s="227" t="s">
        <v>497</v>
      </c>
      <c r="AX56" s="227" t="s">
        <v>498</v>
      </c>
      <c r="AY56" s="227" t="s">
        <v>499</v>
      </c>
      <c r="AZ56" s="227" t="s">
        <v>500</v>
      </c>
      <c r="BA56" s="227" t="s">
        <v>501</v>
      </c>
      <c r="BB56" s="227" t="s">
        <v>502</v>
      </c>
      <c r="BC56" s="227" t="s">
        <v>503</v>
      </c>
      <c r="BD56" s="227" t="s">
        <v>504</v>
      </c>
      <c r="BE56" s="227" t="s">
        <v>505</v>
      </c>
    </row>
    <row r="57" spans="2:57" x14ac:dyDescent="0.2">
      <c r="B57" s="221">
        <f>B48+1</f>
        <v>8</v>
      </c>
      <c r="C57" s="228" t="s">
        <v>370</v>
      </c>
      <c r="D57" s="228"/>
      <c r="E57" s="229" t="s">
        <v>371</v>
      </c>
      <c r="F57" s="230"/>
      <c r="G57" s="231"/>
      <c r="H57" s="232">
        <f>H32</f>
        <v>0</v>
      </c>
      <c r="I57" s="232">
        <f t="shared" ref="I57:BE57" si="19">I32</f>
        <v>0</v>
      </c>
      <c r="J57" s="232">
        <f t="shared" si="19"/>
        <v>0</v>
      </c>
      <c r="K57" s="232">
        <f t="shared" si="19"/>
        <v>0</v>
      </c>
      <c r="L57" s="232">
        <f t="shared" si="19"/>
        <v>0</v>
      </c>
      <c r="M57" s="232">
        <f t="shared" si="19"/>
        <v>0</v>
      </c>
      <c r="N57" s="232">
        <f t="shared" si="19"/>
        <v>0</v>
      </c>
      <c r="O57" s="232">
        <f t="shared" si="19"/>
        <v>0</v>
      </c>
      <c r="P57" s="232">
        <f t="shared" si="19"/>
        <v>0</v>
      </c>
      <c r="Q57" s="232">
        <f t="shared" si="19"/>
        <v>0</v>
      </c>
      <c r="R57" s="232">
        <f t="shared" si="19"/>
        <v>0</v>
      </c>
      <c r="S57" s="232">
        <f t="shared" si="19"/>
        <v>0</v>
      </c>
      <c r="T57" s="232">
        <f t="shared" si="19"/>
        <v>0</v>
      </c>
      <c r="U57" s="232">
        <f t="shared" si="19"/>
        <v>0</v>
      </c>
      <c r="V57" s="232">
        <f t="shared" si="19"/>
        <v>0</v>
      </c>
      <c r="W57" s="232">
        <f t="shared" si="19"/>
        <v>0</v>
      </c>
      <c r="X57" s="232">
        <f t="shared" si="19"/>
        <v>0</v>
      </c>
      <c r="Y57" s="232">
        <f t="shared" si="19"/>
        <v>0</v>
      </c>
      <c r="Z57" s="232">
        <f t="shared" si="19"/>
        <v>0</v>
      </c>
      <c r="AA57" s="232">
        <f t="shared" si="19"/>
        <v>0</v>
      </c>
      <c r="AB57" s="232">
        <f t="shared" si="19"/>
        <v>0</v>
      </c>
      <c r="AC57" s="232">
        <f t="shared" si="19"/>
        <v>0</v>
      </c>
      <c r="AD57" s="232">
        <f t="shared" si="19"/>
        <v>0</v>
      </c>
      <c r="AE57" s="232">
        <f t="shared" si="19"/>
        <v>0</v>
      </c>
      <c r="AF57" s="232">
        <f t="shared" si="19"/>
        <v>0</v>
      </c>
      <c r="AG57" s="232">
        <f t="shared" si="19"/>
        <v>0</v>
      </c>
      <c r="AH57" s="232">
        <f t="shared" si="19"/>
        <v>0</v>
      </c>
      <c r="AI57" s="232">
        <f t="shared" si="19"/>
        <v>0</v>
      </c>
      <c r="AJ57" s="232">
        <f t="shared" si="19"/>
        <v>0</v>
      </c>
      <c r="AK57" s="232">
        <f t="shared" si="19"/>
        <v>0</v>
      </c>
      <c r="AL57" s="232">
        <f t="shared" si="19"/>
        <v>0</v>
      </c>
      <c r="AM57" s="232">
        <f t="shared" si="19"/>
        <v>0</v>
      </c>
      <c r="AN57" s="232">
        <f t="shared" si="19"/>
        <v>0</v>
      </c>
      <c r="AO57" s="232">
        <f t="shared" si="19"/>
        <v>0</v>
      </c>
      <c r="AP57" s="232">
        <f t="shared" si="19"/>
        <v>0</v>
      </c>
      <c r="AQ57" s="232">
        <f t="shared" si="19"/>
        <v>0</v>
      </c>
      <c r="AR57" s="232">
        <f t="shared" si="19"/>
        <v>0</v>
      </c>
      <c r="AS57" s="232">
        <f t="shared" si="19"/>
        <v>0</v>
      </c>
      <c r="AT57" s="232">
        <f t="shared" si="19"/>
        <v>0</v>
      </c>
      <c r="AU57" s="232">
        <f t="shared" si="19"/>
        <v>0</v>
      </c>
      <c r="AV57" s="232">
        <f t="shared" si="19"/>
        <v>0</v>
      </c>
      <c r="AW57" s="232">
        <f t="shared" si="19"/>
        <v>0</v>
      </c>
      <c r="AX57" s="232">
        <f t="shared" si="19"/>
        <v>0</v>
      </c>
      <c r="AY57" s="232">
        <f t="shared" si="19"/>
        <v>0</v>
      </c>
      <c r="AZ57" s="232">
        <f t="shared" si="19"/>
        <v>0</v>
      </c>
      <c r="BA57" s="232">
        <f t="shared" si="19"/>
        <v>0</v>
      </c>
      <c r="BB57" s="232">
        <f t="shared" si="19"/>
        <v>0</v>
      </c>
      <c r="BC57" s="232">
        <f t="shared" si="19"/>
        <v>0</v>
      </c>
      <c r="BD57" s="232">
        <f t="shared" si="19"/>
        <v>0</v>
      </c>
      <c r="BE57" s="232">
        <f t="shared" si="19"/>
        <v>0</v>
      </c>
    </row>
    <row r="58" spans="2:57" x14ac:dyDescent="0.2">
      <c r="B58" s="221">
        <f>B57+1</f>
        <v>9</v>
      </c>
      <c r="C58" s="228" t="s">
        <v>407</v>
      </c>
      <c r="D58" s="228"/>
      <c r="E58" s="233">
        <v>22</v>
      </c>
      <c r="F58" s="234"/>
      <c r="G58" s="231"/>
      <c r="H58" s="232">
        <f>H36</f>
        <v>0</v>
      </c>
      <c r="I58" s="232">
        <f t="shared" ref="I58:BE58" si="20">I36</f>
        <v>0</v>
      </c>
      <c r="J58" s="232">
        <f t="shared" si="20"/>
        <v>0</v>
      </c>
      <c r="K58" s="232">
        <f t="shared" si="20"/>
        <v>0</v>
      </c>
      <c r="L58" s="232">
        <f t="shared" si="20"/>
        <v>0</v>
      </c>
      <c r="M58" s="232">
        <f t="shared" si="20"/>
        <v>0</v>
      </c>
      <c r="N58" s="232">
        <f t="shared" si="20"/>
        <v>0</v>
      </c>
      <c r="O58" s="232">
        <f t="shared" si="20"/>
        <v>0</v>
      </c>
      <c r="P58" s="232">
        <f t="shared" si="20"/>
        <v>0</v>
      </c>
      <c r="Q58" s="232">
        <f t="shared" si="20"/>
        <v>0</v>
      </c>
      <c r="R58" s="232">
        <f t="shared" si="20"/>
        <v>0</v>
      </c>
      <c r="S58" s="232">
        <f t="shared" si="20"/>
        <v>0</v>
      </c>
      <c r="T58" s="232">
        <f t="shared" si="20"/>
        <v>0</v>
      </c>
      <c r="U58" s="232">
        <f t="shared" si="20"/>
        <v>0</v>
      </c>
      <c r="V58" s="232">
        <f t="shared" si="20"/>
        <v>0</v>
      </c>
      <c r="W58" s="232">
        <f t="shared" si="20"/>
        <v>0</v>
      </c>
      <c r="X58" s="232">
        <f t="shared" si="20"/>
        <v>0</v>
      </c>
      <c r="Y58" s="232">
        <f t="shared" si="20"/>
        <v>0</v>
      </c>
      <c r="Z58" s="232">
        <f t="shared" si="20"/>
        <v>0</v>
      </c>
      <c r="AA58" s="232">
        <f t="shared" si="20"/>
        <v>0</v>
      </c>
      <c r="AB58" s="232">
        <f t="shared" si="20"/>
        <v>0</v>
      </c>
      <c r="AC58" s="232">
        <f t="shared" si="20"/>
        <v>0</v>
      </c>
      <c r="AD58" s="232">
        <f t="shared" si="20"/>
        <v>0</v>
      </c>
      <c r="AE58" s="232">
        <f t="shared" si="20"/>
        <v>0</v>
      </c>
      <c r="AF58" s="232">
        <f t="shared" si="20"/>
        <v>0</v>
      </c>
      <c r="AG58" s="232">
        <f t="shared" si="20"/>
        <v>0</v>
      </c>
      <c r="AH58" s="232">
        <f t="shared" si="20"/>
        <v>0</v>
      </c>
      <c r="AI58" s="232">
        <f t="shared" si="20"/>
        <v>0</v>
      </c>
      <c r="AJ58" s="232">
        <f t="shared" si="20"/>
        <v>0</v>
      </c>
      <c r="AK58" s="232">
        <f t="shared" si="20"/>
        <v>0</v>
      </c>
      <c r="AL58" s="232">
        <f t="shared" si="20"/>
        <v>0</v>
      </c>
      <c r="AM58" s="232">
        <f t="shared" si="20"/>
        <v>0</v>
      </c>
      <c r="AN58" s="232">
        <f t="shared" si="20"/>
        <v>0</v>
      </c>
      <c r="AO58" s="232">
        <f t="shared" si="20"/>
        <v>0</v>
      </c>
      <c r="AP58" s="232">
        <f t="shared" si="20"/>
        <v>0</v>
      </c>
      <c r="AQ58" s="232">
        <f t="shared" si="20"/>
        <v>0</v>
      </c>
      <c r="AR58" s="232">
        <f t="shared" si="20"/>
        <v>0</v>
      </c>
      <c r="AS58" s="232">
        <f t="shared" si="20"/>
        <v>0</v>
      </c>
      <c r="AT58" s="232">
        <f t="shared" si="20"/>
        <v>0</v>
      </c>
      <c r="AU58" s="232">
        <f t="shared" si="20"/>
        <v>0</v>
      </c>
      <c r="AV58" s="232">
        <f t="shared" si="20"/>
        <v>0</v>
      </c>
      <c r="AW58" s="232">
        <f t="shared" si="20"/>
        <v>0</v>
      </c>
      <c r="AX58" s="232">
        <f t="shared" si="20"/>
        <v>0</v>
      </c>
      <c r="AY58" s="232">
        <f t="shared" si="20"/>
        <v>0</v>
      </c>
      <c r="AZ58" s="232">
        <f t="shared" si="20"/>
        <v>0</v>
      </c>
      <c r="BA58" s="232">
        <f t="shared" si="20"/>
        <v>0</v>
      </c>
      <c r="BB58" s="232">
        <f t="shared" si="20"/>
        <v>0</v>
      </c>
      <c r="BC58" s="232">
        <f t="shared" si="20"/>
        <v>0</v>
      </c>
      <c r="BD58" s="232">
        <f t="shared" si="20"/>
        <v>0</v>
      </c>
      <c r="BE58" s="232">
        <f t="shared" si="20"/>
        <v>0</v>
      </c>
    </row>
    <row r="59" spans="2:57" x14ac:dyDescent="0.2">
      <c r="B59" s="221">
        <f t="shared" ref="B59:B68" si="21">B58+1</f>
        <v>10</v>
      </c>
      <c r="C59" s="228" t="s">
        <v>408</v>
      </c>
      <c r="D59" s="228"/>
      <c r="E59" s="233">
        <v>3</v>
      </c>
      <c r="F59" s="234"/>
      <c r="G59" s="231"/>
      <c r="H59" s="232">
        <f>H37</f>
        <v>0</v>
      </c>
      <c r="I59" s="232">
        <f t="shared" ref="I59:BE59" si="22">I37</f>
        <v>0</v>
      </c>
      <c r="J59" s="232">
        <f t="shared" si="22"/>
        <v>0</v>
      </c>
      <c r="K59" s="232">
        <f t="shared" si="22"/>
        <v>0</v>
      </c>
      <c r="L59" s="232">
        <f t="shared" si="22"/>
        <v>0</v>
      </c>
      <c r="M59" s="232">
        <f t="shared" si="22"/>
        <v>0</v>
      </c>
      <c r="N59" s="232">
        <f t="shared" si="22"/>
        <v>0</v>
      </c>
      <c r="O59" s="232">
        <f t="shared" si="22"/>
        <v>0</v>
      </c>
      <c r="P59" s="232">
        <f t="shared" si="22"/>
        <v>0</v>
      </c>
      <c r="Q59" s="232">
        <f t="shared" si="22"/>
        <v>0</v>
      </c>
      <c r="R59" s="232">
        <f t="shared" si="22"/>
        <v>0</v>
      </c>
      <c r="S59" s="232">
        <f t="shared" si="22"/>
        <v>0</v>
      </c>
      <c r="T59" s="232">
        <f t="shared" si="22"/>
        <v>0</v>
      </c>
      <c r="U59" s="232">
        <f t="shared" si="22"/>
        <v>0</v>
      </c>
      <c r="V59" s="232">
        <f t="shared" si="22"/>
        <v>0</v>
      </c>
      <c r="W59" s="232">
        <f t="shared" si="22"/>
        <v>0</v>
      </c>
      <c r="X59" s="232">
        <f t="shared" si="22"/>
        <v>0</v>
      </c>
      <c r="Y59" s="232">
        <f t="shared" si="22"/>
        <v>0</v>
      </c>
      <c r="Z59" s="232">
        <f t="shared" si="22"/>
        <v>0</v>
      </c>
      <c r="AA59" s="232">
        <f t="shared" si="22"/>
        <v>0</v>
      </c>
      <c r="AB59" s="232">
        <f t="shared" si="22"/>
        <v>0</v>
      </c>
      <c r="AC59" s="232">
        <f t="shared" si="22"/>
        <v>0</v>
      </c>
      <c r="AD59" s="232">
        <f t="shared" si="22"/>
        <v>0</v>
      </c>
      <c r="AE59" s="232">
        <f t="shared" si="22"/>
        <v>0</v>
      </c>
      <c r="AF59" s="232">
        <f t="shared" si="22"/>
        <v>0</v>
      </c>
      <c r="AG59" s="232">
        <f t="shared" si="22"/>
        <v>0</v>
      </c>
      <c r="AH59" s="232">
        <f t="shared" si="22"/>
        <v>0</v>
      </c>
      <c r="AI59" s="232">
        <f t="shared" si="22"/>
        <v>0</v>
      </c>
      <c r="AJ59" s="232">
        <f t="shared" si="22"/>
        <v>0</v>
      </c>
      <c r="AK59" s="232">
        <f t="shared" si="22"/>
        <v>0</v>
      </c>
      <c r="AL59" s="232">
        <f t="shared" si="22"/>
        <v>0</v>
      </c>
      <c r="AM59" s="232">
        <f t="shared" si="22"/>
        <v>0</v>
      </c>
      <c r="AN59" s="232">
        <f t="shared" si="22"/>
        <v>0</v>
      </c>
      <c r="AO59" s="232">
        <f t="shared" si="22"/>
        <v>0</v>
      </c>
      <c r="AP59" s="232">
        <f t="shared" si="22"/>
        <v>0</v>
      </c>
      <c r="AQ59" s="232">
        <f t="shared" si="22"/>
        <v>0</v>
      </c>
      <c r="AR59" s="232">
        <f t="shared" si="22"/>
        <v>0</v>
      </c>
      <c r="AS59" s="232">
        <f t="shared" si="22"/>
        <v>0</v>
      </c>
      <c r="AT59" s="232">
        <f t="shared" si="22"/>
        <v>0</v>
      </c>
      <c r="AU59" s="232">
        <f t="shared" si="22"/>
        <v>0</v>
      </c>
      <c r="AV59" s="232">
        <f t="shared" si="22"/>
        <v>0</v>
      </c>
      <c r="AW59" s="232">
        <f t="shared" si="22"/>
        <v>0</v>
      </c>
      <c r="AX59" s="232">
        <f t="shared" si="22"/>
        <v>0</v>
      </c>
      <c r="AY59" s="232">
        <f t="shared" si="22"/>
        <v>0</v>
      </c>
      <c r="AZ59" s="232">
        <f t="shared" si="22"/>
        <v>0</v>
      </c>
      <c r="BA59" s="232">
        <f t="shared" si="22"/>
        <v>0</v>
      </c>
      <c r="BB59" s="232">
        <f t="shared" si="22"/>
        <v>0</v>
      </c>
      <c r="BC59" s="232">
        <f t="shared" si="22"/>
        <v>0</v>
      </c>
      <c r="BD59" s="232">
        <f t="shared" si="22"/>
        <v>0</v>
      </c>
      <c r="BE59" s="232">
        <f t="shared" si="22"/>
        <v>0</v>
      </c>
    </row>
    <row r="60" spans="2:57" x14ac:dyDescent="0.2">
      <c r="B60" s="221">
        <f t="shared" si="21"/>
        <v>11</v>
      </c>
      <c r="C60" s="228" t="s">
        <v>409</v>
      </c>
      <c r="D60" s="228"/>
      <c r="E60" s="229" t="s">
        <v>3</v>
      </c>
      <c r="F60" s="230"/>
      <c r="G60" s="235"/>
      <c r="H60" s="236">
        <f>H58/30</f>
        <v>0</v>
      </c>
      <c r="I60" s="236">
        <f t="shared" ref="I60:BE60" si="23">I58/30</f>
        <v>0</v>
      </c>
      <c r="J60" s="236">
        <f t="shared" si="23"/>
        <v>0</v>
      </c>
      <c r="K60" s="236">
        <f t="shared" si="23"/>
        <v>0</v>
      </c>
      <c r="L60" s="236">
        <f t="shared" si="23"/>
        <v>0</v>
      </c>
      <c r="M60" s="236">
        <f t="shared" si="23"/>
        <v>0</v>
      </c>
      <c r="N60" s="236">
        <f t="shared" si="23"/>
        <v>0</v>
      </c>
      <c r="O60" s="236">
        <f t="shared" si="23"/>
        <v>0</v>
      </c>
      <c r="P60" s="236">
        <f t="shared" si="23"/>
        <v>0</v>
      </c>
      <c r="Q60" s="236">
        <f t="shared" si="23"/>
        <v>0</v>
      </c>
      <c r="R60" s="236">
        <f t="shared" si="23"/>
        <v>0</v>
      </c>
      <c r="S60" s="236">
        <f t="shared" si="23"/>
        <v>0</v>
      </c>
      <c r="T60" s="236">
        <f t="shared" si="23"/>
        <v>0</v>
      </c>
      <c r="U60" s="236">
        <f t="shared" si="23"/>
        <v>0</v>
      </c>
      <c r="V60" s="236">
        <f t="shared" si="23"/>
        <v>0</v>
      </c>
      <c r="W60" s="236">
        <f t="shared" si="23"/>
        <v>0</v>
      </c>
      <c r="X60" s="236">
        <f t="shared" si="23"/>
        <v>0</v>
      </c>
      <c r="Y60" s="236">
        <f t="shared" si="23"/>
        <v>0</v>
      </c>
      <c r="Z60" s="236">
        <f t="shared" si="23"/>
        <v>0</v>
      </c>
      <c r="AA60" s="236">
        <f t="shared" si="23"/>
        <v>0</v>
      </c>
      <c r="AB60" s="236">
        <f t="shared" si="23"/>
        <v>0</v>
      </c>
      <c r="AC60" s="236">
        <f t="shared" si="23"/>
        <v>0</v>
      </c>
      <c r="AD60" s="236">
        <f t="shared" si="23"/>
        <v>0</v>
      </c>
      <c r="AE60" s="236">
        <f t="shared" si="23"/>
        <v>0</v>
      </c>
      <c r="AF60" s="236">
        <f t="shared" si="23"/>
        <v>0</v>
      </c>
      <c r="AG60" s="236">
        <f t="shared" si="23"/>
        <v>0</v>
      </c>
      <c r="AH60" s="236">
        <f t="shared" si="23"/>
        <v>0</v>
      </c>
      <c r="AI60" s="236">
        <f t="shared" si="23"/>
        <v>0</v>
      </c>
      <c r="AJ60" s="236">
        <f t="shared" si="23"/>
        <v>0</v>
      </c>
      <c r="AK60" s="236">
        <f t="shared" si="23"/>
        <v>0</v>
      </c>
      <c r="AL60" s="236">
        <f t="shared" si="23"/>
        <v>0</v>
      </c>
      <c r="AM60" s="236">
        <f t="shared" si="23"/>
        <v>0</v>
      </c>
      <c r="AN60" s="236">
        <f t="shared" si="23"/>
        <v>0</v>
      </c>
      <c r="AO60" s="236">
        <f t="shared" si="23"/>
        <v>0</v>
      </c>
      <c r="AP60" s="236">
        <f t="shared" si="23"/>
        <v>0</v>
      </c>
      <c r="AQ60" s="236">
        <f t="shared" si="23"/>
        <v>0</v>
      </c>
      <c r="AR60" s="236">
        <f t="shared" si="23"/>
        <v>0</v>
      </c>
      <c r="AS60" s="236">
        <f t="shared" si="23"/>
        <v>0</v>
      </c>
      <c r="AT60" s="236">
        <f t="shared" si="23"/>
        <v>0</v>
      </c>
      <c r="AU60" s="236">
        <f t="shared" si="23"/>
        <v>0</v>
      </c>
      <c r="AV60" s="236">
        <f t="shared" si="23"/>
        <v>0</v>
      </c>
      <c r="AW60" s="236">
        <f t="shared" si="23"/>
        <v>0</v>
      </c>
      <c r="AX60" s="236">
        <f t="shared" si="23"/>
        <v>0</v>
      </c>
      <c r="AY60" s="236">
        <f t="shared" si="23"/>
        <v>0</v>
      </c>
      <c r="AZ60" s="236">
        <f t="shared" si="23"/>
        <v>0</v>
      </c>
      <c r="BA60" s="236">
        <f t="shared" si="23"/>
        <v>0</v>
      </c>
      <c r="BB60" s="236">
        <f t="shared" si="23"/>
        <v>0</v>
      </c>
      <c r="BC60" s="236">
        <f t="shared" si="23"/>
        <v>0</v>
      </c>
      <c r="BD60" s="236">
        <f t="shared" si="23"/>
        <v>0</v>
      </c>
      <c r="BE60" s="236">
        <f t="shared" si="23"/>
        <v>0</v>
      </c>
    </row>
    <row r="61" spans="2:57" x14ac:dyDescent="0.2">
      <c r="B61" s="221">
        <f t="shared" si="21"/>
        <v>12</v>
      </c>
      <c r="C61" s="228" t="s">
        <v>410</v>
      </c>
      <c r="D61" s="228"/>
      <c r="E61" s="229" t="s">
        <v>3</v>
      </c>
      <c r="F61" s="230"/>
      <c r="G61" s="235"/>
      <c r="H61" s="236">
        <f>IFERROR(H59/H57,0)</f>
        <v>0</v>
      </c>
      <c r="I61" s="236">
        <f t="shared" ref="I61:BE61" si="24">IFERROR(I59/I57,0)</f>
        <v>0</v>
      </c>
      <c r="J61" s="236">
        <f t="shared" si="24"/>
        <v>0</v>
      </c>
      <c r="K61" s="236">
        <f t="shared" si="24"/>
        <v>0</v>
      </c>
      <c r="L61" s="236">
        <f t="shared" si="24"/>
        <v>0</v>
      </c>
      <c r="M61" s="236">
        <f t="shared" si="24"/>
        <v>0</v>
      </c>
      <c r="N61" s="236">
        <f t="shared" si="24"/>
        <v>0</v>
      </c>
      <c r="O61" s="236">
        <f t="shared" si="24"/>
        <v>0</v>
      </c>
      <c r="P61" s="236">
        <f t="shared" si="24"/>
        <v>0</v>
      </c>
      <c r="Q61" s="236">
        <f t="shared" si="24"/>
        <v>0</v>
      </c>
      <c r="R61" s="236">
        <f t="shared" si="24"/>
        <v>0</v>
      </c>
      <c r="S61" s="236">
        <f t="shared" si="24"/>
        <v>0</v>
      </c>
      <c r="T61" s="236">
        <f t="shared" si="24"/>
        <v>0</v>
      </c>
      <c r="U61" s="236">
        <f t="shared" si="24"/>
        <v>0</v>
      </c>
      <c r="V61" s="236">
        <f t="shared" si="24"/>
        <v>0</v>
      </c>
      <c r="W61" s="236">
        <f t="shared" si="24"/>
        <v>0</v>
      </c>
      <c r="X61" s="236">
        <f t="shared" si="24"/>
        <v>0</v>
      </c>
      <c r="Y61" s="236">
        <f t="shared" si="24"/>
        <v>0</v>
      </c>
      <c r="Z61" s="236">
        <f t="shared" si="24"/>
        <v>0</v>
      </c>
      <c r="AA61" s="236">
        <f t="shared" si="24"/>
        <v>0</v>
      </c>
      <c r="AB61" s="236">
        <f t="shared" si="24"/>
        <v>0</v>
      </c>
      <c r="AC61" s="236">
        <f t="shared" si="24"/>
        <v>0</v>
      </c>
      <c r="AD61" s="236">
        <f t="shared" si="24"/>
        <v>0</v>
      </c>
      <c r="AE61" s="236">
        <f t="shared" si="24"/>
        <v>0</v>
      </c>
      <c r="AF61" s="236">
        <f t="shared" si="24"/>
        <v>0</v>
      </c>
      <c r="AG61" s="236">
        <f t="shared" si="24"/>
        <v>0</v>
      </c>
      <c r="AH61" s="236">
        <f t="shared" si="24"/>
        <v>0</v>
      </c>
      <c r="AI61" s="236">
        <f t="shared" si="24"/>
        <v>0</v>
      </c>
      <c r="AJ61" s="236">
        <f t="shared" si="24"/>
        <v>0</v>
      </c>
      <c r="AK61" s="236">
        <f t="shared" si="24"/>
        <v>0</v>
      </c>
      <c r="AL61" s="236">
        <f t="shared" si="24"/>
        <v>0</v>
      </c>
      <c r="AM61" s="236">
        <f t="shared" si="24"/>
        <v>0</v>
      </c>
      <c r="AN61" s="236">
        <f t="shared" si="24"/>
        <v>0</v>
      </c>
      <c r="AO61" s="236">
        <f t="shared" si="24"/>
        <v>0</v>
      </c>
      <c r="AP61" s="236">
        <f t="shared" si="24"/>
        <v>0</v>
      </c>
      <c r="AQ61" s="236">
        <f t="shared" si="24"/>
        <v>0</v>
      </c>
      <c r="AR61" s="236">
        <f t="shared" si="24"/>
        <v>0</v>
      </c>
      <c r="AS61" s="236">
        <f t="shared" si="24"/>
        <v>0</v>
      </c>
      <c r="AT61" s="236">
        <f t="shared" si="24"/>
        <v>0</v>
      </c>
      <c r="AU61" s="236">
        <f t="shared" si="24"/>
        <v>0</v>
      </c>
      <c r="AV61" s="236">
        <f t="shared" si="24"/>
        <v>0</v>
      </c>
      <c r="AW61" s="236">
        <f t="shared" si="24"/>
        <v>0</v>
      </c>
      <c r="AX61" s="236">
        <f t="shared" si="24"/>
        <v>0</v>
      </c>
      <c r="AY61" s="236">
        <f t="shared" si="24"/>
        <v>0</v>
      </c>
      <c r="AZ61" s="236">
        <f t="shared" si="24"/>
        <v>0</v>
      </c>
      <c r="BA61" s="236">
        <f t="shared" si="24"/>
        <v>0</v>
      </c>
      <c r="BB61" s="236">
        <f t="shared" si="24"/>
        <v>0</v>
      </c>
      <c r="BC61" s="236">
        <f t="shared" si="24"/>
        <v>0</v>
      </c>
      <c r="BD61" s="236">
        <f t="shared" si="24"/>
        <v>0</v>
      </c>
      <c r="BE61" s="236">
        <f t="shared" si="24"/>
        <v>0</v>
      </c>
    </row>
    <row r="62" spans="2:57" x14ac:dyDescent="0.2">
      <c r="B62" s="221">
        <f t="shared" si="21"/>
        <v>13</v>
      </c>
      <c r="C62" s="228" t="s">
        <v>411</v>
      </c>
      <c r="D62" s="228"/>
      <c r="E62" s="229" t="s">
        <v>3</v>
      </c>
      <c r="F62" s="230"/>
      <c r="G62" s="235"/>
      <c r="H62" s="236">
        <f>H60*H61</f>
        <v>0</v>
      </c>
      <c r="I62" s="236">
        <f t="shared" ref="I62:BE62" si="25">I60*I61</f>
        <v>0</v>
      </c>
      <c r="J62" s="236">
        <f t="shared" si="25"/>
        <v>0</v>
      </c>
      <c r="K62" s="236">
        <f t="shared" si="25"/>
        <v>0</v>
      </c>
      <c r="L62" s="236">
        <f t="shared" si="25"/>
        <v>0</v>
      </c>
      <c r="M62" s="236">
        <f t="shared" si="25"/>
        <v>0</v>
      </c>
      <c r="N62" s="236">
        <f t="shared" si="25"/>
        <v>0</v>
      </c>
      <c r="O62" s="236">
        <f t="shared" si="25"/>
        <v>0</v>
      </c>
      <c r="P62" s="236">
        <f t="shared" si="25"/>
        <v>0</v>
      </c>
      <c r="Q62" s="236">
        <f t="shared" si="25"/>
        <v>0</v>
      </c>
      <c r="R62" s="236">
        <f t="shared" si="25"/>
        <v>0</v>
      </c>
      <c r="S62" s="236">
        <f t="shared" si="25"/>
        <v>0</v>
      </c>
      <c r="T62" s="236">
        <f t="shared" si="25"/>
        <v>0</v>
      </c>
      <c r="U62" s="236">
        <f t="shared" si="25"/>
        <v>0</v>
      </c>
      <c r="V62" s="236">
        <f t="shared" si="25"/>
        <v>0</v>
      </c>
      <c r="W62" s="236">
        <f t="shared" si="25"/>
        <v>0</v>
      </c>
      <c r="X62" s="236">
        <f t="shared" si="25"/>
        <v>0</v>
      </c>
      <c r="Y62" s="236">
        <f t="shared" si="25"/>
        <v>0</v>
      </c>
      <c r="Z62" s="236">
        <f t="shared" si="25"/>
        <v>0</v>
      </c>
      <c r="AA62" s="236">
        <f t="shared" si="25"/>
        <v>0</v>
      </c>
      <c r="AB62" s="236">
        <f t="shared" si="25"/>
        <v>0</v>
      </c>
      <c r="AC62" s="236">
        <f t="shared" si="25"/>
        <v>0</v>
      </c>
      <c r="AD62" s="236">
        <f t="shared" si="25"/>
        <v>0</v>
      </c>
      <c r="AE62" s="236">
        <f t="shared" si="25"/>
        <v>0</v>
      </c>
      <c r="AF62" s="236">
        <f t="shared" si="25"/>
        <v>0</v>
      </c>
      <c r="AG62" s="236">
        <f t="shared" si="25"/>
        <v>0</v>
      </c>
      <c r="AH62" s="236">
        <f t="shared" si="25"/>
        <v>0</v>
      </c>
      <c r="AI62" s="236">
        <f t="shared" si="25"/>
        <v>0</v>
      </c>
      <c r="AJ62" s="236">
        <f t="shared" si="25"/>
        <v>0</v>
      </c>
      <c r="AK62" s="236">
        <f t="shared" si="25"/>
        <v>0</v>
      </c>
      <c r="AL62" s="236">
        <f t="shared" si="25"/>
        <v>0</v>
      </c>
      <c r="AM62" s="236">
        <f t="shared" si="25"/>
        <v>0</v>
      </c>
      <c r="AN62" s="236">
        <f t="shared" si="25"/>
        <v>0</v>
      </c>
      <c r="AO62" s="236">
        <f t="shared" si="25"/>
        <v>0</v>
      </c>
      <c r="AP62" s="236">
        <f t="shared" si="25"/>
        <v>0</v>
      </c>
      <c r="AQ62" s="236">
        <f t="shared" si="25"/>
        <v>0</v>
      </c>
      <c r="AR62" s="236">
        <f t="shared" si="25"/>
        <v>0</v>
      </c>
      <c r="AS62" s="236">
        <f t="shared" si="25"/>
        <v>0</v>
      </c>
      <c r="AT62" s="236">
        <f t="shared" si="25"/>
        <v>0</v>
      </c>
      <c r="AU62" s="236">
        <f t="shared" si="25"/>
        <v>0</v>
      </c>
      <c r="AV62" s="236">
        <f t="shared" si="25"/>
        <v>0</v>
      </c>
      <c r="AW62" s="236">
        <f t="shared" si="25"/>
        <v>0</v>
      </c>
      <c r="AX62" s="236">
        <f t="shared" si="25"/>
        <v>0</v>
      </c>
      <c r="AY62" s="236">
        <f t="shared" si="25"/>
        <v>0</v>
      </c>
      <c r="AZ62" s="236">
        <f t="shared" si="25"/>
        <v>0</v>
      </c>
      <c r="BA62" s="236">
        <f t="shared" si="25"/>
        <v>0</v>
      </c>
      <c r="BB62" s="236">
        <f t="shared" si="25"/>
        <v>0</v>
      </c>
      <c r="BC62" s="236">
        <f t="shared" si="25"/>
        <v>0</v>
      </c>
      <c r="BD62" s="236">
        <f t="shared" si="25"/>
        <v>0</v>
      </c>
      <c r="BE62" s="236">
        <f t="shared" si="25"/>
        <v>0</v>
      </c>
    </row>
    <row r="63" spans="2:57" x14ac:dyDescent="0.2">
      <c r="B63" s="221">
        <f t="shared" si="21"/>
        <v>14</v>
      </c>
      <c r="C63" s="228" t="s">
        <v>412</v>
      </c>
      <c r="D63" s="228"/>
      <c r="E63" s="229" t="s">
        <v>717</v>
      </c>
      <c r="F63" s="230"/>
      <c r="G63" s="237">
        <f t="shared" ref="G63:G68" si="26">ROUND(SUM(H63:BE63),2)</f>
        <v>0</v>
      </c>
      <c r="H63" s="238">
        <f>H47/12</f>
        <v>0</v>
      </c>
      <c r="I63" s="238">
        <f t="shared" ref="I63:BE63" si="27">I47/12</f>
        <v>0</v>
      </c>
      <c r="J63" s="238">
        <f t="shared" si="27"/>
        <v>0</v>
      </c>
      <c r="K63" s="238">
        <f t="shared" si="27"/>
        <v>0</v>
      </c>
      <c r="L63" s="238">
        <f t="shared" si="27"/>
        <v>0</v>
      </c>
      <c r="M63" s="238">
        <f t="shared" si="27"/>
        <v>0</v>
      </c>
      <c r="N63" s="238">
        <f t="shared" si="27"/>
        <v>0</v>
      </c>
      <c r="O63" s="238">
        <f t="shared" si="27"/>
        <v>0</v>
      </c>
      <c r="P63" s="238">
        <f t="shared" si="27"/>
        <v>0</v>
      </c>
      <c r="Q63" s="238">
        <f t="shared" si="27"/>
        <v>0</v>
      </c>
      <c r="R63" s="238">
        <f t="shared" si="27"/>
        <v>0</v>
      </c>
      <c r="S63" s="238">
        <f t="shared" si="27"/>
        <v>0</v>
      </c>
      <c r="T63" s="238">
        <f t="shared" si="27"/>
        <v>0</v>
      </c>
      <c r="U63" s="238">
        <f t="shared" si="27"/>
        <v>0</v>
      </c>
      <c r="V63" s="238">
        <f t="shared" si="27"/>
        <v>0</v>
      </c>
      <c r="W63" s="238">
        <f t="shared" si="27"/>
        <v>0</v>
      </c>
      <c r="X63" s="238">
        <f t="shared" si="27"/>
        <v>0</v>
      </c>
      <c r="Y63" s="238">
        <f t="shared" si="27"/>
        <v>0</v>
      </c>
      <c r="Z63" s="238">
        <f t="shared" si="27"/>
        <v>0</v>
      </c>
      <c r="AA63" s="238">
        <f t="shared" si="27"/>
        <v>0</v>
      </c>
      <c r="AB63" s="238">
        <f t="shared" si="27"/>
        <v>0</v>
      </c>
      <c r="AC63" s="238">
        <f t="shared" si="27"/>
        <v>0</v>
      </c>
      <c r="AD63" s="238">
        <f t="shared" si="27"/>
        <v>0</v>
      </c>
      <c r="AE63" s="238">
        <f t="shared" si="27"/>
        <v>0</v>
      </c>
      <c r="AF63" s="238">
        <f t="shared" si="27"/>
        <v>0</v>
      </c>
      <c r="AG63" s="238">
        <f t="shared" si="27"/>
        <v>0</v>
      </c>
      <c r="AH63" s="238">
        <f t="shared" si="27"/>
        <v>0</v>
      </c>
      <c r="AI63" s="238">
        <f t="shared" si="27"/>
        <v>0</v>
      </c>
      <c r="AJ63" s="238">
        <f t="shared" si="27"/>
        <v>0</v>
      </c>
      <c r="AK63" s="238">
        <f t="shared" si="27"/>
        <v>0</v>
      </c>
      <c r="AL63" s="238">
        <f t="shared" si="27"/>
        <v>0</v>
      </c>
      <c r="AM63" s="238">
        <f t="shared" si="27"/>
        <v>0</v>
      </c>
      <c r="AN63" s="238">
        <f t="shared" si="27"/>
        <v>0</v>
      </c>
      <c r="AO63" s="238">
        <f t="shared" si="27"/>
        <v>0</v>
      </c>
      <c r="AP63" s="238">
        <f t="shared" si="27"/>
        <v>0</v>
      </c>
      <c r="AQ63" s="238">
        <f t="shared" si="27"/>
        <v>0</v>
      </c>
      <c r="AR63" s="238">
        <f t="shared" si="27"/>
        <v>0</v>
      </c>
      <c r="AS63" s="238">
        <f t="shared" si="27"/>
        <v>0</v>
      </c>
      <c r="AT63" s="238">
        <f t="shared" si="27"/>
        <v>0</v>
      </c>
      <c r="AU63" s="238">
        <f t="shared" si="27"/>
        <v>0</v>
      </c>
      <c r="AV63" s="238">
        <f t="shared" si="27"/>
        <v>0</v>
      </c>
      <c r="AW63" s="238">
        <f t="shared" si="27"/>
        <v>0</v>
      </c>
      <c r="AX63" s="238">
        <f t="shared" si="27"/>
        <v>0</v>
      </c>
      <c r="AY63" s="238">
        <f t="shared" si="27"/>
        <v>0</v>
      </c>
      <c r="AZ63" s="238">
        <f t="shared" si="27"/>
        <v>0</v>
      </c>
      <c r="BA63" s="238">
        <f t="shared" si="27"/>
        <v>0</v>
      </c>
      <c r="BB63" s="238">
        <f t="shared" si="27"/>
        <v>0</v>
      </c>
      <c r="BC63" s="238">
        <f t="shared" si="27"/>
        <v>0</v>
      </c>
      <c r="BD63" s="238">
        <f t="shared" si="27"/>
        <v>0</v>
      </c>
      <c r="BE63" s="238">
        <f t="shared" si="27"/>
        <v>0</v>
      </c>
    </row>
    <row r="64" spans="2:57" x14ac:dyDescent="0.2">
      <c r="B64" s="221">
        <f t="shared" si="21"/>
        <v>15</v>
      </c>
      <c r="C64" s="228" t="s">
        <v>413</v>
      </c>
      <c r="D64" s="228"/>
      <c r="E64" s="229" t="s">
        <v>717</v>
      </c>
      <c r="F64" s="230"/>
      <c r="G64" s="237">
        <f t="shared" si="26"/>
        <v>0</v>
      </c>
      <c r="H64" s="238">
        <f>H63*H62</f>
        <v>0</v>
      </c>
      <c r="I64" s="238">
        <f t="shared" ref="I64:BE64" si="28">I63*I62</f>
        <v>0</v>
      </c>
      <c r="J64" s="238">
        <f t="shared" si="28"/>
        <v>0</v>
      </c>
      <c r="K64" s="238">
        <f t="shared" si="28"/>
        <v>0</v>
      </c>
      <c r="L64" s="238">
        <f t="shared" si="28"/>
        <v>0</v>
      </c>
      <c r="M64" s="238">
        <f t="shared" si="28"/>
        <v>0</v>
      </c>
      <c r="N64" s="238">
        <f t="shared" si="28"/>
        <v>0</v>
      </c>
      <c r="O64" s="238">
        <f t="shared" si="28"/>
        <v>0</v>
      </c>
      <c r="P64" s="238">
        <f t="shared" si="28"/>
        <v>0</v>
      </c>
      <c r="Q64" s="238">
        <f t="shared" si="28"/>
        <v>0</v>
      </c>
      <c r="R64" s="238">
        <f t="shared" si="28"/>
        <v>0</v>
      </c>
      <c r="S64" s="238">
        <f t="shared" si="28"/>
        <v>0</v>
      </c>
      <c r="T64" s="238">
        <f t="shared" si="28"/>
        <v>0</v>
      </c>
      <c r="U64" s="238">
        <f t="shared" si="28"/>
        <v>0</v>
      </c>
      <c r="V64" s="238">
        <f t="shared" si="28"/>
        <v>0</v>
      </c>
      <c r="W64" s="238">
        <f t="shared" si="28"/>
        <v>0</v>
      </c>
      <c r="X64" s="238">
        <f t="shared" si="28"/>
        <v>0</v>
      </c>
      <c r="Y64" s="238">
        <f t="shared" si="28"/>
        <v>0</v>
      </c>
      <c r="Z64" s="238">
        <f t="shared" si="28"/>
        <v>0</v>
      </c>
      <c r="AA64" s="238">
        <f t="shared" si="28"/>
        <v>0</v>
      </c>
      <c r="AB64" s="238">
        <f t="shared" si="28"/>
        <v>0</v>
      </c>
      <c r="AC64" s="238">
        <f t="shared" si="28"/>
        <v>0</v>
      </c>
      <c r="AD64" s="238">
        <f t="shared" si="28"/>
        <v>0</v>
      </c>
      <c r="AE64" s="238">
        <f t="shared" si="28"/>
        <v>0</v>
      </c>
      <c r="AF64" s="238">
        <f t="shared" si="28"/>
        <v>0</v>
      </c>
      <c r="AG64" s="238">
        <f t="shared" si="28"/>
        <v>0</v>
      </c>
      <c r="AH64" s="238">
        <f t="shared" si="28"/>
        <v>0</v>
      </c>
      <c r="AI64" s="238">
        <f t="shared" si="28"/>
        <v>0</v>
      </c>
      <c r="AJ64" s="238">
        <f t="shared" si="28"/>
        <v>0</v>
      </c>
      <c r="AK64" s="238">
        <f t="shared" si="28"/>
        <v>0</v>
      </c>
      <c r="AL64" s="238">
        <f t="shared" si="28"/>
        <v>0</v>
      </c>
      <c r="AM64" s="238">
        <f t="shared" si="28"/>
        <v>0</v>
      </c>
      <c r="AN64" s="238">
        <f t="shared" si="28"/>
        <v>0</v>
      </c>
      <c r="AO64" s="238">
        <f t="shared" si="28"/>
        <v>0</v>
      </c>
      <c r="AP64" s="238">
        <f t="shared" si="28"/>
        <v>0</v>
      </c>
      <c r="AQ64" s="238">
        <f t="shared" si="28"/>
        <v>0</v>
      </c>
      <c r="AR64" s="238">
        <f t="shared" si="28"/>
        <v>0</v>
      </c>
      <c r="AS64" s="238">
        <f t="shared" si="28"/>
        <v>0</v>
      </c>
      <c r="AT64" s="238">
        <f t="shared" si="28"/>
        <v>0</v>
      </c>
      <c r="AU64" s="238">
        <f t="shared" si="28"/>
        <v>0</v>
      </c>
      <c r="AV64" s="238">
        <f t="shared" si="28"/>
        <v>0</v>
      </c>
      <c r="AW64" s="238">
        <f t="shared" si="28"/>
        <v>0</v>
      </c>
      <c r="AX64" s="238">
        <f t="shared" si="28"/>
        <v>0</v>
      </c>
      <c r="AY64" s="238">
        <f t="shared" si="28"/>
        <v>0</v>
      </c>
      <c r="AZ64" s="238">
        <f t="shared" si="28"/>
        <v>0</v>
      </c>
      <c r="BA64" s="238">
        <f t="shared" si="28"/>
        <v>0</v>
      </c>
      <c r="BB64" s="238">
        <f t="shared" si="28"/>
        <v>0</v>
      </c>
      <c r="BC64" s="238">
        <f t="shared" si="28"/>
        <v>0</v>
      </c>
      <c r="BD64" s="238">
        <f t="shared" si="28"/>
        <v>0</v>
      </c>
      <c r="BE64" s="238">
        <f t="shared" si="28"/>
        <v>0</v>
      </c>
    </row>
    <row r="65" spans="2:57" x14ac:dyDescent="0.2">
      <c r="B65" s="221">
        <f t="shared" si="21"/>
        <v>16</v>
      </c>
      <c r="C65" s="228" t="s">
        <v>414</v>
      </c>
      <c r="D65" s="228"/>
      <c r="E65" s="229" t="s">
        <v>717</v>
      </c>
      <c r="F65" s="230"/>
      <c r="G65" s="237">
        <f t="shared" si="26"/>
        <v>0</v>
      </c>
      <c r="H65" s="238">
        <f>H63-H64</f>
        <v>0</v>
      </c>
      <c r="I65" s="238">
        <f t="shared" ref="I65:BE65" si="29">I63-I64</f>
        <v>0</v>
      </c>
      <c r="J65" s="238">
        <f t="shared" si="29"/>
        <v>0</v>
      </c>
      <c r="K65" s="238">
        <f t="shared" si="29"/>
        <v>0</v>
      </c>
      <c r="L65" s="238">
        <f t="shared" si="29"/>
        <v>0</v>
      </c>
      <c r="M65" s="238">
        <f t="shared" si="29"/>
        <v>0</v>
      </c>
      <c r="N65" s="238">
        <f t="shared" si="29"/>
        <v>0</v>
      </c>
      <c r="O65" s="238">
        <f t="shared" si="29"/>
        <v>0</v>
      </c>
      <c r="P65" s="238">
        <f t="shared" si="29"/>
        <v>0</v>
      </c>
      <c r="Q65" s="238">
        <f t="shared" si="29"/>
        <v>0</v>
      </c>
      <c r="R65" s="238">
        <f t="shared" si="29"/>
        <v>0</v>
      </c>
      <c r="S65" s="238">
        <f t="shared" si="29"/>
        <v>0</v>
      </c>
      <c r="T65" s="238">
        <f t="shared" si="29"/>
        <v>0</v>
      </c>
      <c r="U65" s="238">
        <f t="shared" si="29"/>
        <v>0</v>
      </c>
      <c r="V65" s="238">
        <f t="shared" si="29"/>
        <v>0</v>
      </c>
      <c r="W65" s="238">
        <f t="shared" si="29"/>
        <v>0</v>
      </c>
      <c r="X65" s="238">
        <f t="shared" si="29"/>
        <v>0</v>
      </c>
      <c r="Y65" s="238">
        <f t="shared" si="29"/>
        <v>0</v>
      </c>
      <c r="Z65" s="238">
        <f t="shared" si="29"/>
        <v>0</v>
      </c>
      <c r="AA65" s="238">
        <f t="shared" si="29"/>
        <v>0</v>
      </c>
      <c r="AB65" s="238">
        <f t="shared" si="29"/>
        <v>0</v>
      </c>
      <c r="AC65" s="238">
        <f t="shared" si="29"/>
        <v>0</v>
      </c>
      <c r="AD65" s="238">
        <f t="shared" si="29"/>
        <v>0</v>
      </c>
      <c r="AE65" s="238">
        <f t="shared" si="29"/>
        <v>0</v>
      </c>
      <c r="AF65" s="238">
        <f t="shared" si="29"/>
        <v>0</v>
      </c>
      <c r="AG65" s="238">
        <f t="shared" si="29"/>
        <v>0</v>
      </c>
      <c r="AH65" s="238">
        <f t="shared" si="29"/>
        <v>0</v>
      </c>
      <c r="AI65" s="238">
        <f t="shared" si="29"/>
        <v>0</v>
      </c>
      <c r="AJ65" s="238">
        <f t="shared" si="29"/>
        <v>0</v>
      </c>
      <c r="AK65" s="238">
        <f t="shared" si="29"/>
        <v>0</v>
      </c>
      <c r="AL65" s="238">
        <f t="shared" si="29"/>
        <v>0</v>
      </c>
      <c r="AM65" s="238">
        <f t="shared" si="29"/>
        <v>0</v>
      </c>
      <c r="AN65" s="238">
        <f t="shared" si="29"/>
        <v>0</v>
      </c>
      <c r="AO65" s="238">
        <f t="shared" si="29"/>
        <v>0</v>
      </c>
      <c r="AP65" s="238">
        <f t="shared" si="29"/>
        <v>0</v>
      </c>
      <c r="AQ65" s="238">
        <f t="shared" si="29"/>
        <v>0</v>
      </c>
      <c r="AR65" s="238">
        <f t="shared" si="29"/>
        <v>0</v>
      </c>
      <c r="AS65" s="238">
        <f t="shared" si="29"/>
        <v>0</v>
      </c>
      <c r="AT65" s="238">
        <f t="shared" si="29"/>
        <v>0</v>
      </c>
      <c r="AU65" s="238">
        <f t="shared" si="29"/>
        <v>0</v>
      </c>
      <c r="AV65" s="238">
        <f t="shared" si="29"/>
        <v>0</v>
      </c>
      <c r="AW65" s="238">
        <f t="shared" si="29"/>
        <v>0</v>
      </c>
      <c r="AX65" s="238">
        <f t="shared" si="29"/>
        <v>0</v>
      </c>
      <c r="AY65" s="238">
        <f t="shared" si="29"/>
        <v>0</v>
      </c>
      <c r="AZ65" s="238">
        <f t="shared" si="29"/>
        <v>0</v>
      </c>
      <c r="BA65" s="238">
        <f t="shared" si="29"/>
        <v>0</v>
      </c>
      <c r="BB65" s="238">
        <f t="shared" si="29"/>
        <v>0</v>
      </c>
      <c r="BC65" s="238">
        <f t="shared" si="29"/>
        <v>0</v>
      </c>
      <c r="BD65" s="238">
        <f t="shared" si="29"/>
        <v>0</v>
      </c>
      <c r="BE65" s="238">
        <f t="shared" si="29"/>
        <v>0</v>
      </c>
    </row>
    <row r="66" spans="2:57" x14ac:dyDescent="0.2">
      <c r="B66" s="221">
        <f t="shared" si="21"/>
        <v>17</v>
      </c>
      <c r="C66" s="228" t="s">
        <v>710</v>
      </c>
      <c r="D66" s="228"/>
      <c r="E66" s="229" t="s">
        <v>711</v>
      </c>
      <c r="F66" s="230"/>
      <c r="G66" s="237">
        <f t="shared" si="26"/>
        <v>0</v>
      </c>
      <c r="H66" s="238">
        <f>H11-H31</f>
        <v>0</v>
      </c>
      <c r="I66" s="238">
        <f t="shared" ref="I66:BE66" si="30">I11-I31</f>
        <v>0</v>
      </c>
      <c r="J66" s="238">
        <f t="shared" si="30"/>
        <v>0</v>
      </c>
      <c r="K66" s="238">
        <f t="shared" si="30"/>
        <v>0</v>
      </c>
      <c r="L66" s="238">
        <f t="shared" si="30"/>
        <v>0</v>
      </c>
      <c r="M66" s="238">
        <f t="shared" si="30"/>
        <v>0</v>
      </c>
      <c r="N66" s="238">
        <f t="shared" si="30"/>
        <v>0</v>
      </c>
      <c r="O66" s="238">
        <f t="shared" si="30"/>
        <v>0</v>
      </c>
      <c r="P66" s="238">
        <f t="shared" si="30"/>
        <v>0</v>
      </c>
      <c r="Q66" s="238">
        <f t="shared" si="30"/>
        <v>0</v>
      </c>
      <c r="R66" s="238">
        <f t="shared" si="30"/>
        <v>0</v>
      </c>
      <c r="S66" s="238">
        <f t="shared" si="30"/>
        <v>0</v>
      </c>
      <c r="T66" s="238">
        <f t="shared" si="30"/>
        <v>0</v>
      </c>
      <c r="U66" s="238">
        <f t="shared" si="30"/>
        <v>0</v>
      </c>
      <c r="V66" s="238">
        <f t="shared" si="30"/>
        <v>0</v>
      </c>
      <c r="W66" s="238">
        <f t="shared" si="30"/>
        <v>0</v>
      </c>
      <c r="X66" s="238">
        <f t="shared" si="30"/>
        <v>0</v>
      </c>
      <c r="Y66" s="238">
        <f t="shared" si="30"/>
        <v>0</v>
      </c>
      <c r="Z66" s="238">
        <f t="shared" si="30"/>
        <v>0</v>
      </c>
      <c r="AA66" s="238">
        <f t="shared" si="30"/>
        <v>0</v>
      </c>
      <c r="AB66" s="238">
        <f t="shared" si="30"/>
        <v>0</v>
      </c>
      <c r="AC66" s="238">
        <f t="shared" si="30"/>
        <v>0</v>
      </c>
      <c r="AD66" s="238">
        <f t="shared" si="30"/>
        <v>0</v>
      </c>
      <c r="AE66" s="238">
        <f t="shared" si="30"/>
        <v>0</v>
      </c>
      <c r="AF66" s="238">
        <f t="shared" si="30"/>
        <v>0</v>
      </c>
      <c r="AG66" s="238">
        <f t="shared" si="30"/>
        <v>0</v>
      </c>
      <c r="AH66" s="238">
        <f t="shared" si="30"/>
        <v>0</v>
      </c>
      <c r="AI66" s="238">
        <f t="shared" si="30"/>
        <v>0</v>
      </c>
      <c r="AJ66" s="238">
        <f t="shared" si="30"/>
        <v>0</v>
      </c>
      <c r="AK66" s="238">
        <f t="shared" si="30"/>
        <v>0</v>
      </c>
      <c r="AL66" s="238">
        <f t="shared" si="30"/>
        <v>0</v>
      </c>
      <c r="AM66" s="238">
        <f t="shared" si="30"/>
        <v>0</v>
      </c>
      <c r="AN66" s="238">
        <f t="shared" si="30"/>
        <v>0</v>
      </c>
      <c r="AO66" s="238">
        <f t="shared" si="30"/>
        <v>0</v>
      </c>
      <c r="AP66" s="238">
        <f t="shared" si="30"/>
        <v>0</v>
      </c>
      <c r="AQ66" s="238">
        <f t="shared" si="30"/>
        <v>0</v>
      </c>
      <c r="AR66" s="238">
        <f t="shared" si="30"/>
        <v>0</v>
      </c>
      <c r="AS66" s="238">
        <f t="shared" si="30"/>
        <v>0</v>
      </c>
      <c r="AT66" s="238">
        <f t="shared" si="30"/>
        <v>0</v>
      </c>
      <c r="AU66" s="238">
        <f t="shared" si="30"/>
        <v>0</v>
      </c>
      <c r="AV66" s="238">
        <f t="shared" si="30"/>
        <v>0</v>
      </c>
      <c r="AW66" s="238">
        <f t="shared" si="30"/>
        <v>0</v>
      </c>
      <c r="AX66" s="238">
        <f t="shared" si="30"/>
        <v>0</v>
      </c>
      <c r="AY66" s="238">
        <f t="shared" si="30"/>
        <v>0</v>
      </c>
      <c r="AZ66" s="238">
        <f t="shared" si="30"/>
        <v>0</v>
      </c>
      <c r="BA66" s="238">
        <f t="shared" si="30"/>
        <v>0</v>
      </c>
      <c r="BB66" s="238">
        <f t="shared" si="30"/>
        <v>0</v>
      </c>
      <c r="BC66" s="238">
        <f t="shared" si="30"/>
        <v>0</v>
      </c>
      <c r="BD66" s="238">
        <f t="shared" si="30"/>
        <v>0</v>
      </c>
      <c r="BE66" s="238">
        <f t="shared" si="30"/>
        <v>0</v>
      </c>
    </row>
    <row r="67" spans="2:57" x14ac:dyDescent="0.2">
      <c r="B67" s="221">
        <f t="shared" si="21"/>
        <v>18</v>
      </c>
      <c r="C67" s="228" t="s">
        <v>714</v>
      </c>
      <c r="D67" s="228"/>
      <c r="E67" s="229" t="s">
        <v>711</v>
      </c>
      <c r="F67" s="230"/>
      <c r="G67" s="237">
        <f t="shared" si="26"/>
        <v>0</v>
      </c>
      <c r="H67" s="238">
        <f>H45</f>
        <v>0</v>
      </c>
      <c r="I67" s="238">
        <f t="shared" ref="I67:BE67" si="31">I45</f>
        <v>0</v>
      </c>
      <c r="J67" s="238">
        <f t="shared" si="31"/>
        <v>0</v>
      </c>
      <c r="K67" s="238">
        <f t="shared" si="31"/>
        <v>0</v>
      </c>
      <c r="L67" s="238">
        <f t="shared" si="31"/>
        <v>0</v>
      </c>
      <c r="M67" s="238">
        <f t="shared" si="31"/>
        <v>0</v>
      </c>
      <c r="N67" s="238">
        <f t="shared" si="31"/>
        <v>0</v>
      </c>
      <c r="O67" s="238">
        <f t="shared" si="31"/>
        <v>0</v>
      </c>
      <c r="P67" s="238">
        <f t="shared" si="31"/>
        <v>0</v>
      </c>
      <c r="Q67" s="238">
        <f t="shared" si="31"/>
        <v>0</v>
      </c>
      <c r="R67" s="238">
        <f t="shared" si="31"/>
        <v>0</v>
      </c>
      <c r="S67" s="238">
        <f t="shared" si="31"/>
        <v>0</v>
      </c>
      <c r="T67" s="238">
        <f t="shared" si="31"/>
        <v>0</v>
      </c>
      <c r="U67" s="238">
        <f t="shared" si="31"/>
        <v>0</v>
      </c>
      <c r="V67" s="238">
        <f t="shared" si="31"/>
        <v>0</v>
      </c>
      <c r="W67" s="238">
        <f t="shared" si="31"/>
        <v>0</v>
      </c>
      <c r="X67" s="238">
        <f t="shared" si="31"/>
        <v>0</v>
      </c>
      <c r="Y67" s="238">
        <f t="shared" si="31"/>
        <v>0</v>
      </c>
      <c r="Z67" s="238">
        <f t="shared" si="31"/>
        <v>0</v>
      </c>
      <c r="AA67" s="238">
        <f t="shared" si="31"/>
        <v>0</v>
      </c>
      <c r="AB67" s="238">
        <f t="shared" si="31"/>
        <v>0</v>
      </c>
      <c r="AC67" s="238">
        <f t="shared" si="31"/>
        <v>0</v>
      </c>
      <c r="AD67" s="238">
        <f t="shared" si="31"/>
        <v>0</v>
      </c>
      <c r="AE67" s="238">
        <f t="shared" si="31"/>
        <v>0</v>
      </c>
      <c r="AF67" s="238">
        <f t="shared" si="31"/>
        <v>0</v>
      </c>
      <c r="AG67" s="238">
        <f t="shared" si="31"/>
        <v>0</v>
      </c>
      <c r="AH67" s="238">
        <f t="shared" si="31"/>
        <v>0</v>
      </c>
      <c r="AI67" s="238">
        <f t="shared" si="31"/>
        <v>0</v>
      </c>
      <c r="AJ67" s="238">
        <f t="shared" si="31"/>
        <v>0</v>
      </c>
      <c r="AK67" s="238">
        <f t="shared" si="31"/>
        <v>0</v>
      </c>
      <c r="AL67" s="238">
        <f t="shared" si="31"/>
        <v>0</v>
      </c>
      <c r="AM67" s="238">
        <f t="shared" si="31"/>
        <v>0</v>
      </c>
      <c r="AN67" s="238">
        <f t="shared" si="31"/>
        <v>0</v>
      </c>
      <c r="AO67" s="238">
        <f t="shared" si="31"/>
        <v>0</v>
      </c>
      <c r="AP67" s="238">
        <f t="shared" si="31"/>
        <v>0</v>
      </c>
      <c r="AQ67" s="238">
        <f t="shared" si="31"/>
        <v>0</v>
      </c>
      <c r="AR67" s="238">
        <f t="shared" si="31"/>
        <v>0</v>
      </c>
      <c r="AS67" s="238">
        <f t="shared" si="31"/>
        <v>0</v>
      </c>
      <c r="AT67" s="238">
        <f t="shared" si="31"/>
        <v>0</v>
      </c>
      <c r="AU67" s="238">
        <f t="shared" si="31"/>
        <v>0</v>
      </c>
      <c r="AV67" s="238">
        <f t="shared" si="31"/>
        <v>0</v>
      </c>
      <c r="AW67" s="238">
        <f t="shared" si="31"/>
        <v>0</v>
      </c>
      <c r="AX67" s="238">
        <f t="shared" si="31"/>
        <v>0</v>
      </c>
      <c r="AY67" s="238">
        <f t="shared" si="31"/>
        <v>0</v>
      </c>
      <c r="AZ67" s="238">
        <f t="shared" si="31"/>
        <v>0</v>
      </c>
      <c r="BA67" s="238">
        <f t="shared" si="31"/>
        <v>0</v>
      </c>
      <c r="BB67" s="238">
        <f t="shared" si="31"/>
        <v>0</v>
      </c>
      <c r="BC67" s="238">
        <f t="shared" si="31"/>
        <v>0</v>
      </c>
      <c r="BD67" s="238">
        <f t="shared" si="31"/>
        <v>0</v>
      </c>
      <c r="BE67" s="238">
        <f t="shared" si="31"/>
        <v>0</v>
      </c>
    </row>
    <row r="68" spans="2:57" x14ac:dyDescent="0.2">
      <c r="B68" s="221">
        <f t="shared" si="21"/>
        <v>19</v>
      </c>
      <c r="C68" s="228" t="s">
        <v>715</v>
      </c>
      <c r="D68" s="228"/>
      <c r="E68" s="229" t="s">
        <v>711</v>
      </c>
      <c r="F68" s="230"/>
      <c r="G68" s="237">
        <f t="shared" si="26"/>
        <v>0</v>
      </c>
      <c r="H68" s="238">
        <f>H66</f>
        <v>0</v>
      </c>
      <c r="I68" s="238">
        <f t="shared" ref="I68:BE68" si="32">I66</f>
        <v>0</v>
      </c>
      <c r="J68" s="238">
        <f t="shared" si="32"/>
        <v>0</v>
      </c>
      <c r="K68" s="238">
        <f t="shared" si="32"/>
        <v>0</v>
      </c>
      <c r="L68" s="238">
        <f t="shared" si="32"/>
        <v>0</v>
      </c>
      <c r="M68" s="238">
        <f t="shared" si="32"/>
        <v>0</v>
      </c>
      <c r="N68" s="238">
        <f t="shared" si="32"/>
        <v>0</v>
      </c>
      <c r="O68" s="238">
        <f t="shared" si="32"/>
        <v>0</v>
      </c>
      <c r="P68" s="238">
        <f t="shared" si="32"/>
        <v>0</v>
      </c>
      <c r="Q68" s="238">
        <f t="shared" si="32"/>
        <v>0</v>
      </c>
      <c r="R68" s="238">
        <f t="shared" si="32"/>
        <v>0</v>
      </c>
      <c r="S68" s="238">
        <f t="shared" si="32"/>
        <v>0</v>
      </c>
      <c r="T68" s="238">
        <f t="shared" si="32"/>
        <v>0</v>
      </c>
      <c r="U68" s="238">
        <f t="shared" si="32"/>
        <v>0</v>
      </c>
      <c r="V68" s="238">
        <f t="shared" si="32"/>
        <v>0</v>
      </c>
      <c r="W68" s="238">
        <f t="shared" si="32"/>
        <v>0</v>
      </c>
      <c r="X68" s="238">
        <f t="shared" si="32"/>
        <v>0</v>
      </c>
      <c r="Y68" s="238">
        <f t="shared" si="32"/>
        <v>0</v>
      </c>
      <c r="Z68" s="238">
        <f t="shared" si="32"/>
        <v>0</v>
      </c>
      <c r="AA68" s="238">
        <f t="shared" si="32"/>
        <v>0</v>
      </c>
      <c r="AB68" s="238">
        <f t="shared" si="32"/>
        <v>0</v>
      </c>
      <c r="AC68" s="238">
        <f t="shared" si="32"/>
        <v>0</v>
      </c>
      <c r="AD68" s="238">
        <f t="shared" si="32"/>
        <v>0</v>
      </c>
      <c r="AE68" s="238">
        <f t="shared" si="32"/>
        <v>0</v>
      </c>
      <c r="AF68" s="238">
        <f t="shared" si="32"/>
        <v>0</v>
      </c>
      <c r="AG68" s="238">
        <f t="shared" si="32"/>
        <v>0</v>
      </c>
      <c r="AH68" s="238">
        <f t="shared" si="32"/>
        <v>0</v>
      </c>
      <c r="AI68" s="238">
        <f t="shared" si="32"/>
        <v>0</v>
      </c>
      <c r="AJ68" s="238">
        <f t="shared" si="32"/>
        <v>0</v>
      </c>
      <c r="AK68" s="238">
        <f t="shared" si="32"/>
        <v>0</v>
      </c>
      <c r="AL68" s="238">
        <f t="shared" si="32"/>
        <v>0</v>
      </c>
      <c r="AM68" s="238">
        <f t="shared" si="32"/>
        <v>0</v>
      </c>
      <c r="AN68" s="238">
        <f t="shared" si="32"/>
        <v>0</v>
      </c>
      <c r="AO68" s="238">
        <f t="shared" si="32"/>
        <v>0</v>
      </c>
      <c r="AP68" s="238">
        <f t="shared" si="32"/>
        <v>0</v>
      </c>
      <c r="AQ68" s="238">
        <f t="shared" si="32"/>
        <v>0</v>
      </c>
      <c r="AR68" s="238">
        <f t="shared" si="32"/>
        <v>0</v>
      </c>
      <c r="AS68" s="238">
        <f t="shared" si="32"/>
        <v>0</v>
      </c>
      <c r="AT68" s="238">
        <f t="shared" si="32"/>
        <v>0</v>
      </c>
      <c r="AU68" s="238">
        <f t="shared" si="32"/>
        <v>0</v>
      </c>
      <c r="AV68" s="238">
        <f t="shared" si="32"/>
        <v>0</v>
      </c>
      <c r="AW68" s="238">
        <f t="shared" si="32"/>
        <v>0</v>
      </c>
      <c r="AX68" s="238">
        <f t="shared" si="32"/>
        <v>0</v>
      </c>
      <c r="AY68" s="238">
        <f t="shared" si="32"/>
        <v>0</v>
      </c>
      <c r="AZ68" s="238">
        <f t="shared" si="32"/>
        <v>0</v>
      </c>
      <c r="BA68" s="238">
        <f t="shared" si="32"/>
        <v>0</v>
      </c>
      <c r="BB68" s="238">
        <f t="shared" si="32"/>
        <v>0</v>
      </c>
      <c r="BC68" s="238">
        <f t="shared" si="32"/>
        <v>0</v>
      </c>
      <c r="BD68" s="238">
        <f t="shared" si="32"/>
        <v>0</v>
      </c>
      <c r="BE68" s="238">
        <f t="shared" si="32"/>
        <v>0</v>
      </c>
    </row>
  </sheetData>
  <sheetProtection password="C9A4" sheet="1" objects="1" scenarios="1"/>
  <mergeCells count="12">
    <mergeCell ref="B31:B34"/>
    <mergeCell ref="B35:B38"/>
    <mergeCell ref="B43:F43"/>
    <mergeCell ref="B55:F55"/>
    <mergeCell ref="B2:G2"/>
    <mergeCell ref="B3:F3"/>
    <mergeCell ref="B7:B8"/>
    <mergeCell ref="B12:B14"/>
    <mergeCell ref="B23:F23"/>
    <mergeCell ref="B15:B19"/>
    <mergeCell ref="B4:F4"/>
    <mergeCell ref="B26:B27"/>
  </mergeCells>
  <conditionalFormatting sqref="G19 G39">
    <cfRule type="cellIs" dxfId="75" priority="23" operator="equal">
      <formula>"ERRO"</formula>
    </cfRule>
  </conditionalFormatting>
  <conditionalFormatting sqref="G51:G52 H58:BE59">
    <cfRule type="cellIs" dxfId="74" priority="24" operator="lessThan">
      <formula>0</formula>
    </cfRule>
  </conditionalFormatting>
  <conditionalFormatting sqref="H12:BE12 H32:BE32">
    <cfRule type="cellIs" dxfId="73" priority="27" operator="greaterThan">
      <formula>24</formula>
    </cfRule>
    <cfRule type="cellIs" dxfId="72" priority="28" operator="lessThan">
      <formula>0</formula>
    </cfRule>
  </conditionalFormatting>
  <conditionalFormatting sqref="H57:BE59">
    <cfRule type="cellIs" dxfId="71" priority="1" operator="greaterThan">
      <formula>24</formula>
    </cfRule>
    <cfRule type="cellIs" dxfId="70" priority="2" operator="lessThan">
      <formula>0</formula>
    </cfRule>
  </conditionalFormatting>
  <conditionalFormatting sqref="H58:BE58">
    <cfRule type="cellIs" dxfId="69" priority="21" operator="greaterThan">
      <formula>22</formula>
    </cfRule>
  </conditionalFormatting>
  <conditionalFormatting sqref="H59:BE59">
    <cfRule type="cellIs" dxfId="68" priority="20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200FE-A436-45ED-8F05-F3D6BAB4B815}">
  <sheetPr codeName="Planilha13">
    <tabColor theme="6"/>
  </sheetPr>
  <dimension ref="B2:P101"/>
  <sheetViews>
    <sheetView showGridLines="0" zoomScaleNormal="100" workbookViewId="0">
      <pane ySplit="4" topLeftCell="A5" activePane="bottomLeft" state="frozen"/>
      <selection activeCell="H20" sqref="H20"/>
      <selection pane="bottomLeft" activeCell="C8" sqref="C8:G8"/>
    </sheetView>
  </sheetViews>
  <sheetFormatPr defaultRowHeight="15" customHeight="1" outlineLevelRow="1" x14ac:dyDescent="0.25"/>
  <cols>
    <col min="1" max="2" width="3.5703125" style="637" customWidth="1"/>
    <col min="3" max="7" width="10.5703125" style="637" customWidth="1"/>
    <col min="8" max="9" width="11.5703125" style="637" customWidth="1"/>
    <col min="10" max="10" width="20.140625" style="637" bestFit="1" customWidth="1"/>
    <col min="11" max="16" width="28.5703125" style="637" customWidth="1"/>
    <col min="17" max="16384" width="9.140625" style="637"/>
  </cols>
  <sheetData>
    <row r="2" spans="2:16" s="369" customFormat="1" ht="22.5" customHeight="1" x14ac:dyDescent="0.25">
      <c r="B2" s="468"/>
      <c r="C2" s="469"/>
      <c r="D2" s="975" t="s">
        <v>961</v>
      </c>
      <c r="E2" s="975"/>
      <c r="F2" s="975"/>
      <c r="G2" s="975"/>
      <c r="H2" s="975"/>
      <c r="I2" s="975"/>
      <c r="J2" s="469"/>
      <c r="K2" s="469"/>
      <c r="L2" s="469"/>
      <c r="M2" s="470"/>
      <c r="N2" s="469"/>
      <c r="O2" s="469"/>
      <c r="P2" s="470"/>
    </row>
    <row r="3" spans="2:16" s="369" customFormat="1" ht="15" customHeight="1" x14ac:dyDescent="0.25">
      <c r="B3" s="988" t="s">
        <v>798</v>
      </c>
      <c r="C3" s="989"/>
      <c r="D3" s="989"/>
      <c r="E3" s="989"/>
      <c r="F3" s="989"/>
      <c r="G3" s="989"/>
      <c r="H3" s="989"/>
      <c r="I3" s="989"/>
      <c r="J3" s="990"/>
      <c r="K3" s="988" t="s">
        <v>944</v>
      </c>
      <c r="L3" s="989"/>
      <c r="M3" s="989"/>
      <c r="N3" s="989"/>
      <c r="O3" s="989"/>
      <c r="P3" s="990"/>
    </row>
    <row r="4" spans="2:16" s="369" customFormat="1" ht="15" customHeight="1" x14ac:dyDescent="0.25">
      <c r="B4" s="991"/>
      <c r="C4" s="992"/>
      <c r="D4" s="992"/>
      <c r="E4" s="992"/>
      <c r="F4" s="992"/>
      <c r="G4" s="992"/>
      <c r="H4" s="992"/>
      <c r="I4" s="992"/>
      <c r="J4" s="993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102" t="s">
        <v>692</v>
      </c>
      <c r="C5" s="1103"/>
      <c r="D5" s="1103"/>
      <c r="E5" s="1103"/>
      <c r="F5" s="1103"/>
      <c r="G5" s="1103"/>
      <c r="H5" s="1103"/>
      <c r="I5" s="1103"/>
      <c r="J5" s="1103"/>
      <c r="K5" s="640"/>
      <c r="L5" s="640"/>
      <c r="M5" s="641"/>
      <c r="N5" s="640"/>
      <c r="O5" s="640"/>
      <c r="P5" s="641"/>
    </row>
    <row r="6" spans="2:16" x14ac:dyDescent="0.25">
      <c r="B6" s="1097" t="s">
        <v>282</v>
      </c>
      <c r="C6" s="1098"/>
      <c r="D6" s="1098"/>
      <c r="E6" s="1098"/>
      <c r="F6" s="1098"/>
      <c r="G6" s="1098"/>
      <c r="H6" s="1098"/>
      <c r="I6" s="1098"/>
      <c r="J6" s="1099"/>
      <c r="K6" s="642" t="s">
        <v>915</v>
      </c>
      <c r="L6" s="642" t="s">
        <v>924</v>
      </c>
      <c r="M6" s="642" t="s">
        <v>925</v>
      </c>
      <c r="N6" s="642" t="s">
        <v>941</v>
      </c>
      <c r="O6" s="642" t="s">
        <v>942</v>
      </c>
      <c r="P6" s="642" t="s">
        <v>943</v>
      </c>
    </row>
    <row r="7" spans="2:16" ht="15" customHeight="1" x14ac:dyDescent="0.25">
      <c r="B7" s="1104" t="s">
        <v>283</v>
      </c>
      <c r="C7" s="1104"/>
      <c r="D7" s="1104"/>
      <c r="E7" s="1105"/>
      <c r="F7" s="1105"/>
      <c r="G7" s="1105"/>
      <c r="H7" s="643" t="s">
        <v>284</v>
      </c>
      <c r="I7" s="643" t="s">
        <v>16</v>
      </c>
      <c r="J7" s="643" t="s">
        <v>945</v>
      </c>
      <c r="K7" s="643" t="s">
        <v>927</v>
      </c>
      <c r="L7" s="643" t="s">
        <v>927</v>
      </c>
      <c r="M7" s="643" t="s">
        <v>927</v>
      </c>
      <c r="N7" s="643" t="s">
        <v>927</v>
      </c>
      <c r="O7" s="643" t="s">
        <v>927</v>
      </c>
      <c r="P7" s="643" t="s">
        <v>927</v>
      </c>
    </row>
    <row r="8" spans="2:16" ht="15" customHeight="1" outlineLevel="1" x14ac:dyDescent="0.25">
      <c r="B8" s="644">
        <v>1</v>
      </c>
      <c r="C8" s="1053"/>
      <c r="D8" s="1054"/>
      <c r="E8" s="1054"/>
      <c r="F8" s="1054"/>
      <c r="G8" s="1054"/>
      <c r="H8" s="635"/>
      <c r="I8" s="316"/>
      <c r="J8" s="645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646">
        <v>2</v>
      </c>
      <c r="C9" s="1053"/>
      <c r="D9" s="1054"/>
      <c r="E9" s="1054"/>
      <c r="F9" s="1054"/>
      <c r="G9" s="1054"/>
      <c r="H9" s="168"/>
      <c r="I9" s="317"/>
      <c r="J9" s="645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644">
        <v>3</v>
      </c>
      <c r="C10" s="1053"/>
      <c r="D10" s="1054"/>
      <c r="E10" s="1054"/>
      <c r="F10" s="1054"/>
      <c r="G10" s="1054"/>
      <c r="H10" s="168"/>
      <c r="I10" s="317"/>
      <c r="J10" s="645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646">
        <v>4</v>
      </c>
      <c r="C11" s="1053"/>
      <c r="D11" s="1054"/>
      <c r="E11" s="1054"/>
      <c r="F11" s="1054"/>
      <c r="G11" s="1054"/>
      <c r="H11" s="168"/>
      <c r="I11" s="317"/>
      <c r="J11" s="645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644">
        <v>5</v>
      </c>
      <c r="C12" s="1053"/>
      <c r="D12" s="1054"/>
      <c r="E12" s="1054"/>
      <c r="F12" s="1054"/>
      <c r="G12" s="1054"/>
      <c r="H12" s="168"/>
      <c r="I12" s="317"/>
      <c r="J12" s="645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646">
        <v>6</v>
      </c>
      <c r="C13" s="1053"/>
      <c r="D13" s="1054"/>
      <c r="E13" s="1054"/>
      <c r="F13" s="1054"/>
      <c r="G13" s="1054"/>
      <c r="H13" s="168"/>
      <c r="I13" s="317"/>
      <c r="J13" s="645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644">
        <v>7</v>
      </c>
      <c r="C14" s="1053"/>
      <c r="D14" s="1054"/>
      <c r="E14" s="1054"/>
      <c r="F14" s="1054"/>
      <c r="G14" s="1054"/>
      <c r="H14" s="168"/>
      <c r="I14" s="317"/>
      <c r="J14" s="645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646">
        <v>8</v>
      </c>
      <c r="C15" s="1053"/>
      <c r="D15" s="1054"/>
      <c r="E15" s="1054"/>
      <c r="F15" s="1054"/>
      <c r="G15" s="1054"/>
      <c r="H15" s="168"/>
      <c r="I15" s="317"/>
      <c r="J15" s="645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644">
        <v>9</v>
      </c>
      <c r="C16" s="1053"/>
      <c r="D16" s="1054"/>
      <c r="E16" s="1054"/>
      <c r="F16" s="1054"/>
      <c r="G16" s="1054"/>
      <c r="H16" s="168"/>
      <c r="I16" s="317"/>
      <c r="J16" s="645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646">
        <v>10</v>
      </c>
      <c r="C17" s="1053"/>
      <c r="D17" s="1054"/>
      <c r="E17" s="1054"/>
      <c r="F17" s="1054"/>
      <c r="G17" s="1054"/>
      <c r="H17" s="168"/>
      <c r="I17" s="317"/>
      <c r="J17" s="645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644">
        <v>11</v>
      </c>
      <c r="C18" s="1053"/>
      <c r="D18" s="1054"/>
      <c r="E18" s="1054"/>
      <c r="F18" s="1054"/>
      <c r="G18" s="1054"/>
      <c r="H18" s="168"/>
      <c r="I18" s="317"/>
      <c r="J18" s="645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646">
        <v>12</v>
      </c>
      <c r="C19" s="1053"/>
      <c r="D19" s="1054"/>
      <c r="E19" s="1054"/>
      <c r="F19" s="1054"/>
      <c r="G19" s="1054"/>
      <c r="H19" s="168"/>
      <c r="I19" s="317"/>
      <c r="J19" s="645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644">
        <v>13</v>
      </c>
      <c r="C20" s="1053"/>
      <c r="D20" s="1054"/>
      <c r="E20" s="1054"/>
      <c r="F20" s="1054"/>
      <c r="G20" s="1054"/>
      <c r="H20" s="168"/>
      <c r="I20" s="317"/>
      <c r="J20" s="645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646">
        <v>14</v>
      </c>
      <c r="C21" s="1053"/>
      <c r="D21" s="1054"/>
      <c r="E21" s="1054"/>
      <c r="F21" s="1054"/>
      <c r="G21" s="1054"/>
      <c r="H21" s="168"/>
      <c r="I21" s="317"/>
      <c r="J21" s="645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644">
        <v>15</v>
      </c>
      <c r="C22" s="1053"/>
      <c r="D22" s="1054"/>
      <c r="E22" s="1054"/>
      <c r="F22" s="1054"/>
      <c r="G22" s="1054"/>
      <c r="H22" s="168"/>
      <c r="I22" s="317"/>
      <c r="J22" s="645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646">
        <v>16</v>
      </c>
      <c r="C23" s="1053"/>
      <c r="D23" s="1054"/>
      <c r="E23" s="1054"/>
      <c r="F23" s="1054"/>
      <c r="G23" s="1054"/>
      <c r="H23" s="168"/>
      <c r="I23" s="317"/>
      <c r="J23" s="645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644">
        <v>17</v>
      </c>
      <c r="C24" s="1053"/>
      <c r="D24" s="1054"/>
      <c r="E24" s="1054"/>
      <c r="F24" s="1054"/>
      <c r="G24" s="1054"/>
      <c r="H24" s="168"/>
      <c r="I24" s="317"/>
      <c r="J24" s="645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646">
        <v>18</v>
      </c>
      <c r="C25" s="1053"/>
      <c r="D25" s="1054"/>
      <c r="E25" s="1054"/>
      <c r="F25" s="1054"/>
      <c r="G25" s="1054"/>
      <c r="H25" s="168"/>
      <c r="I25" s="317"/>
      <c r="J25" s="645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644">
        <v>19</v>
      </c>
      <c r="C26" s="1053"/>
      <c r="D26" s="1054"/>
      <c r="E26" s="1054"/>
      <c r="F26" s="1054"/>
      <c r="G26" s="1054"/>
      <c r="H26" s="168"/>
      <c r="I26" s="317"/>
      <c r="J26" s="645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646">
        <v>20</v>
      </c>
      <c r="C27" s="1053"/>
      <c r="D27" s="1054"/>
      <c r="E27" s="1054"/>
      <c r="F27" s="1054"/>
      <c r="G27" s="1054"/>
      <c r="H27" s="168"/>
      <c r="I27" s="317"/>
      <c r="J27" s="645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644">
        <v>21</v>
      </c>
      <c r="C28" s="1053"/>
      <c r="D28" s="1054"/>
      <c r="E28" s="1054"/>
      <c r="F28" s="1054"/>
      <c r="G28" s="1054"/>
      <c r="H28" s="168"/>
      <c r="I28" s="317"/>
      <c r="J28" s="645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646">
        <v>22</v>
      </c>
      <c r="C29" s="1053"/>
      <c r="D29" s="1054"/>
      <c r="E29" s="1054"/>
      <c r="F29" s="1054"/>
      <c r="G29" s="1054"/>
      <c r="H29" s="168"/>
      <c r="I29" s="317"/>
      <c r="J29" s="645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644">
        <v>23</v>
      </c>
      <c r="C30" s="1053"/>
      <c r="D30" s="1054"/>
      <c r="E30" s="1054"/>
      <c r="F30" s="1054"/>
      <c r="G30" s="1054"/>
      <c r="H30" s="168"/>
      <c r="I30" s="317"/>
      <c r="J30" s="645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646">
        <v>24</v>
      </c>
      <c r="C31" s="1053"/>
      <c r="D31" s="1054"/>
      <c r="E31" s="1054"/>
      <c r="F31" s="1054"/>
      <c r="G31" s="1054"/>
      <c r="H31" s="168"/>
      <c r="I31" s="317"/>
      <c r="J31" s="645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644">
        <v>25</v>
      </c>
      <c r="C32" s="1053"/>
      <c r="D32" s="1054"/>
      <c r="E32" s="1054"/>
      <c r="F32" s="1054"/>
      <c r="G32" s="1054"/>
      <c r="H32" s="168"/>
      <c r="I32" s="317"/>
      <c r="J32" s="645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646">
        <v>26</v>
      </c>
      <c r="C33" s="1053"/>
      <c r="D33" s="1054"/>
      <c r="E33" s="1054"/>
      <c r="F33" s="1054"/>
      <c r="G33" s="1054"/>
      <c r="H33" s="168"/>
      <c r="I33" s="317"/>
      <c r="J33" s="645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644">
        <v>27</v>
      </c>
      <c r="C34" s="1053"/>
      <c r="D34" s="1054"/>
      <c r="E34" s="1054"/>
      <c r="F34" s="1054"/>
      <c r="G34" s="1054"/>
      <c r="H34" s="168"/>
      <c r="I34" s="317"/>
      <c r="J34" s="645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646">
        <v>28</v>
      </c>
      <c r="C35" s="1053"/>
      <c r="D35" s="1054"/>
      <c r="E35" s="1054"/>
      <c r="F35" s="1054"/>
      <c r="G35" s="1054"/>
      <c r="H35" s="168"/>
      <c r="I35" s="317"/>
      <c r="J35" s="645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644">
        <v>29</v>
      </c>
      <c r="C36" s="1053"/>
      <c r="D36" s="1054"/>
      <c r="E36" s="1054"/>
      <c r="F36" s="1054"/>
      <c r="G36" s="1054"/>
      <c r="H36" s="168"/>
      <c r="I36" s="317"/>
      <c r="J36" s="645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646">
        <v>30</v>
      </c>
      <c r="C37" s="1053"/>
      <c r="D37" s="1054"/>
      <c r="E37" s="1054"/>
      <c r="F37" s="1054"/>
      <c r="G37" s="1054"/>
      <c r="H37" s="168"/>
      <c r="I37" s="317"/>
      <c r="J37" s="645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644">
        <v>31</v>
      </c>
      <c r="C38" s="1053"/>
      <c r="D38" s="1054"/>
      <c r="E38" s="1054"/>
      <c r="F38" s="1054"/>
      <c r="G38" s="1054"/>
      <c r="H38" s="168"/>
      <c r="I38" s="317"/>
      <c r="J38" s="645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646">
        <v>32</v>
      </c>
      <c r="C39" s="1053"/>
      <c r="D39" s="1054"/>
      <c r="E39" s="1054"/>
      <c r="F39" s="1054"/>
      <c r="G39" s="1054"/>
      <c r="H39" s="168"/>
      <c r="I39" s="317"/>
      <c r="J39" s="645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644">
        <v>33</v>
      </c>
      <c r="C40" s="1053"/>
      <c r="D40" s="1054"/>
      <c r="E40" s="1054"/>
      <c r="F40" s="1054"/>
      <c r="G40" s="1054"/>
      <c r="H40" s="168"/>
      <c r="I40" s="317"/>
      <c r="J40" s="645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646">
        <v>34</v>
      </c>
      <c r="C41" s="1053"/>
      <c r="D41" s="1054"/>
      <c r="E41" s="1054"/>
      <c r="F41" s="1054"/>
      <c r="G41" s="1054"/>
      <c r="H41" s="168"/>
      <c r="I41" s="317"/>
      <c r="J41" s="645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644">
        <v>35</v>
      </c>
      <c r="C42" s="1053"/>
      <c r="D42" s="1054"/>
      <c r="E42" s="1054"/>
      <c r="F42" s="1054"/>
      <c r="G42" s="1054"/>
      <c r="H42" s="168"/>
      <c r="I42" s="317"/>
      <c r="J42" s="645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646">
        <v>36</v>
      </c>
      <c r="C43" s="1053"/>
      <c r="D43" s="1054"/>
      <c r="E43" s="1054"/>
      <c r="F43" s="1054"/>
      <c r="G43" s="1054"/>
      <c r="H43" s="168"/>
      <c r="I43" s="317"/>
      <c r="J43" s="645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644">
        <v>37</v>
      </c>
      <c r="C44" s="1053"/>
      <c r="D44" s="1054"/>
      <c r="E44" s="1054"/>
      <c r="F44" s="1054"/>
      <c r="G44" s="1054"/>
      <c r="H44" s="168"/>
      <c r="I44" s="317"/>
      <c r="J44" s="645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646">
        <v>38</v>
      </c>
      <c r="C45" s="1053"/>
      <c r="D45" s="1054"/>
      <c r="E45" s="1054"/>
      <c r="F45" s="1054"/>
      <c r="G45" s="1054"/>
      <c r="H45" s="168"/>
      <c r="I45" s="317"/>
      <c r="J45" s="645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644">
        <v>39</v>
      </c>
      <c r="C46" s="1053"/>
      <c r="D46" s="1054"/>
      <c r="E46" s="1054"/>
      <c r="F46" s="1054"/>
      <c r="G46" s="1054"/>
      <c r="H46" s="168"/>
      <c r="I46" s="317"/>
      <c r="J46" s="645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646">
        <v>40</v>
      </c>
      <c r="C47" s="1053"/>
      <c r="D47" s="1054"/>
      <c r="E47" s="1054"/>
      <c r="F47" s="1054"/>
      <c r="G47" s="1054"/>
      <c r="H47" s="168"/>
      <c r="I47" s="317"/>
      <c r="J47" s="645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644"/>
      <c r="C48" s="1058" t="s">
        <v>288</v>
      </c>
      <c r="D48" s="1059"/>
      <c r="E48" s="1059"/>
      <c r="F48" s="1059"/>
      <c r="G48" s="1059"/>
      <c r="H48" s="169">
        <v>20</v>
      </c>
      <c r="I48" s="317"/>
      <c r="J48" s="645">
        <f t="shared" si="0"/>
        <v>0</v>
      </c>
      <c r="K48" s="322" t="s">
        <v>266</v>
      </c>
      <c r="L48" s="322"/>
      <c r="M48" s="322"/>
      <c r="N48" s="322"/>
      <c r="O48" s="322"/>
      <c r="P48" s="322"/>
    </row>
    <row r="49" spans="2:16" s="649" customFormat="1" ht="15" customHeight="1" x14ac:dyDescent="0.2">
      <c r="B49" s="647"/>
      <c r="C49" s="1089" t="s">
        <v>926</v>
      </c>
      <c r="D49" s="1089"/>
      <c r="E49" s="1089"/>
      <c r="F49" s="1089"/>
      <c r="G49" s="1089"/>
      <c r="H49" s="1089"/>
      <c r="I49" s="1089"/>
      <c r="J49" s="1089"/>
      <c r="K49" s="648" t="s">
        <v>915</v>
      </c>
      <c r="L49" s="648" t="s">
        <v>924</v>
      </c>
      <c r="M49" s="648" t="s">
        <v>925</v>
      </c>
      <c r="N49" s="648" t="s">
        <v>941</v>
      </c>
      <c r="O49" s="648" t="s">
        <v>942</v>
      </c>
      <c r="P49" s="648" t="s">
        <v>943</v>
      </c>
    </row>
    <row r="50" spans="2:16" s="649" customFormat="1" ht="15" customHeight="1" x14ac:dyDescent="0.2">
      <c r="B50" s="1094" t="s">
        <v>916</v>
      </c>
      <c r="C50" s="1095"/>
      <c r="D50" s="1095"/>
      <c r="E50" s="1095"/>
      <c r="F50" s="1095"/>
      <c r="G50" s="1095"/>
      <c r="H50" s="1095"/>
      <c r="I50" s="1095"/>
      <c r="J50" s="1096"/>
      <c r="K50" s="663"/>
      <c r="L50" s="478"/>
      <c r="M50" s="478"/>
      <c r="N50" s="478"/>
      <c r="O50" s="478"/>
      <c r="P50" s="478"/>
    </row>
    <row r="51" spans="2:16" s="649" customFormat="1" ht="15" customHeight="1" x14ac:dyDescent="0.2">
      <c r="B51" s="1094" t="s">
        <v>917</v>
      </c>
      <c r="C51" s="1095"/>
      <c r="D51" s="1095"/>
      <c r="E51" s="1095"/>
      <c r="F51" s="1095"/>
      <c r="G51" s="1095"/>
      <c r="H51" s="1095"/>
      <c r="I51" s="1095"/>
      <c r="J51" s="1096"/>
      <c r="K51" s="479"/>
      <c r="L51" s="479"/>
      <c r="M51" s="479"/>
      <c r="N51" s="479"/>
      <c r="O51" s="479"/>
      <c r="P51" s="479"/>
    </row>
    <row r="52" spans="2:16" s="649" customFormat="1" ht="15" customHeight="1" x14ac:dyDescent="0.2">
      <c r="B52" s="1094" t="s">
        <v>918</v>
      </c>
      <c r="C52" s="1095"/>
      <c r="D52" s="1095"/>
      <c r="E52" s="1095"/>
      <c r="F52" s="1095"/>
      <c r="G52" s="1095"/>
      <c r="H52" s="1095"/>
      <c r="I52" s="1095"/>
      <c r="J52" s="1096"/>
      <c r="K52" s="480"/>
      <c r="L52" s="480"/>
      <c r="M52" s="480"/>
      <c r="N52" s="480"/>
      <c r="O52" s="480"/>
      <c r="P52" s="480"/>
    </row>
    <row r="53" spans="2:16" s="649" customFormat="1" ht="15" customHeight="1" x14ac:dyDescent="0.2">
      <c r="B53" s="1094" t="s">
        <v>919</v>
      </c>
      <c r="C53" s="1095"/>
      <c r="D53" s="1095"/>
      <c r="E53" s="1095"/>
      <c r="F53" s="1095"/>
      <c r="G53" s="1095"/>
      <c r="H53" s="1095"/>
      <c r="I53" s="1095"/>
      <c r="J53" s="1096"/>
      <c r="K53" s="480"/>
      <c r="L53" s="480"/>
      <c r="M53" s="480"/>
      <c r="N53" s="480"/>
      <c r="O53" s="480"/>
      <c r="P53" s="480"/>
    </row>
    <row r="54" spans="2:16" s="649" customFormat="1" ht="15" customHeight="1" x14ac:dyDescent="0.2">
      <c r="B54" s="1094" t="s">
        <v>920</v>
      </c>
      <c r="C54" s="1095"/>
      <c r="D54" s="1095"/>
      <c r="E54" s="1095"/>
      <c r="F54" s="1095"/>
      <c r="G54" s="1095"/>
      <c r="H54" s="1095"/>
      <c r="I54" s="1095"/>
      <c r="J54" s="1096"/>
      <c r="K54" s="663"/>
      <c r="L54" s="478"/>
      <c r="M54" s="478"/>
      <c r="N54" s="478"/>
      <c r="O54" s="478"/>
      <c r="P54" s="478"/>
    </row>
    <row r="55" spans="2:16" s="649" customFormat="1" x14ac:dyDescent="0.2">
      <c r="B55" s="1094" t="s">
        <v>921</v>
      </c>
      <c r="C55" s="1095"/>
      <c r="D55" s="1095"/>
      <c r="E55" s="1095"/>
      <c r="F55" s="1095"/>
      <c r="G55" s="1095"/>
      <c r="H55" s="1095"/>
      <c r="I55" s="1095"/>
      <c r="J55" s="1096"/>
      <c r="K55" s="481"/>
      <c r="L55" s="481"/>
      <c r="M55" s="481"/>
      <c r="N55" s="481"/>
      <c r="O55" s="481"/>
      <c r="P55" s="481"/>
    </row>
    <row r="56" spans="2:16" s="649" customFormat="1" x14ac:dyDescent="0.2">
      <c r="B56" s="1094" t="s">
        <v>922</v>
      </c>
      <c r="C56" s="1095"/>
      <c r="D56" s="1095"/>
      <c r="E56" s="1095"/>
      <c r="F56" s="1095"/>
      <c r="G56" s="1095"/>
      <c r="H56" s="1095"/>
      <c r="I56" s="1095"/>
      <c r="J56" s="1096"/>
      <c r="K56" s="656"/>
      <c r="L56" s="482"/>
      <c r="M56" s="482"/>
      <c r="N56" s="482"/>
      <c r="O56" s="482"/>
      <c r="P56" s="482"/>
    </row>
    <row r="57" spans="2:16" s="650" customFormat="1" ht="15" customHeight="1" x14ac:dyDescent="0.2">
      <c r="B57" s="1090" t="s">
        <v>923</v>
      </c>
      <c r="C57" s="1091"/>
      <c r="D57" s="1091"/>
      <c r="E57" s="1091"/>
      <c r="F57" s="1091"/>
      <c r="G57" s="1091"/>
      <c r="H57" s="1091"/>
      <c r="I57" s="1091"/>
      <c r="J57" s="1092"/>
      <c r="K57" s="1088" t="s">
        <v>913</v>
      </c>
      <c r="L57" s="1088"/>
      <c r="M57" s="1088"/>
      <c r="N57" s="1088" t="s">
        <v>913</v>
      </c>
      <c r="O57" s="1088"/>
      <c r="P57" s="1088"/>
    </row>
    <row r="58" spans="2:16" x14ac:dyDescent="0.25">
      <c r="B58" s="1097" t="s">
        <v>291</v>
      </c>
      <c r="C58" s="1098"/>
      <c r="D58" s="1098"/>
      <c r="E58" s="1098"/>
      <c r="F58" s="1098"/>
      <c r="G58" s="1098"/>
      <c r="H58" s="1098"/>
      <c r="I58" s="1098"/>
      <c r="J58" s="1099"/>
      <c r="K58" s="642" t="s">
        <v>915</v>
      </c>
      <c r="L58" s="642" t="s">
        <v>924</v>
      </c>
      <c r="M58" s="642" t="s">
        <v>925</v>
      </c>
      <c r="N58" s="642" t="s">
        <v>941</v>
      </c>
      <c r="O58" s="642" t="s">
        <v>942</v>
      </c>
      <c r="P58" s="642" t="s">
        <v>943</v>
      </c>
    </row>
    <row r="59" spans="2:16" ht="45" x14ac:dyDescent="0.25">
      <c r="B59" s="651"/>
      <c r="C59" s="1100" t="s">
        <v>293</v>
      </c>
      <c r="D59" s="1100"/>
      <c r="E59" s="1100"/>
      <c r="F59" s="1100"/>
      <c r="G59" s="1101"/>
      <c r="H59" s="652" t="s">
        <v>16</v>
      </c>
      <c r="I59" s="643" t="s">
        <v>294</v>
      </c>
      <c r="J59" s="643" t="s">
        <v>946</v>
      </c>
      <c r="K59" s="643" t="s">
        <v>947</v>
      </c>
      <c r="L59" s="643" t="s">
        <v>947</v>
      </c>
      <c r="M59" s="643" t="s">
        <v>947</v>
      </c>
      <c r="N59" s="643" t="s">
        <v>947</v>
      </c>
      <c r="O59" s="643" t="s">
        <v>947</v>
      </c>
      <c r="P59" s="643" t="s">
        <v>947</v>
      </c>
    </row>
    <row r="60" spans="2:16" ht="15" customHeight="1" x14ac:dyDescent="0.25">
      <c r="B60" s="644">
        <v>1</v>
      </c>
      <c r="C60" s="1060"/>
      <c r="D60" s="1060"/>
      <c r="E60" s="1060"/>
      <c r="F60" s="1060"/>
      <c r="G60" s="1053"/>
      <c r="H60" s="636"/>
      <c r="I60" s="316"/>
      <c r="J60" s="645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646">
        <v>2</v>
      </c>
      <c r="C61" s="1060"/>
      <c r="D61" s="1060"/>
      <c r="E61" s="1060"/>
      <c r="F61" s="1060"/>
      <c r="G61" s="1053"/>
      <c r="H61" s="177"/>
      <c r="I61" s="317"/>
      <c r="J61" s="645">
        <f>IFERROR(SMALL(K61:P61,1),0)</f>
        <v>0</v>
      </c>
      <c r="K61" s="322"/>
      <c r="L61" s="322"/>
      <c r="M61" s="322"/>
      <c r="N61" s="322"/>
      <c r="O61" s="322"/>
      <c r="P61" s="322"/>
    </row>
    <row r="62" spans="2:16" ht="15" customHeight="1" x14ac:dyDescent="0.25">
      <c r="B62" s="644">
        <v>3</v>
      </c>
      <c r="C62" s="1060"/>
      <c r="D62" s="1060"/>
      <c r="E62" s="1060"/>
      <c r="F62" s="1060"/>
      <c r="G62" s="1053"/>
      <c r="H62" s="177"/>
      <c r="I62" s="317"/>
      <c r="J62" s="645">
        <f>IFERROR(SMALL(K62:P62,1),0)</f>
        <v>0</v>
      </c>
      <c r="K62" s="322"/>
      <c r="L62" s="322"/>
      <c r="M62" s="322"/>
      <c r="N62" s="322"/>
      <c r="O62" s="322"/>
      <c r="P62" s="322"/>
    </row>
    <row r="63" spans="2:16" ht="15" customHeight="1" x14ac:dyDescent="0.25">
      <c r="B63" s="646">
        <v>4</v>
      </c>
      <c r="C63" s="1060"/>
      <c r="D63" s="1060"/>
      <c r="E63" s="1060"/>
      <c r="F63" s="1060"/>
      <c r="G63" s="1053"/>
      <c r="H63" s="177"/>
      <c r="I63" s="317"/>
      <c r="J63" s="645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644">
        <v>5</v>
      </c>
      <c r="C64" s="1060"/>
      <c r="D64" s="1060"/>
      <c r="E64" s="1060"/>
      <c r="F64" s="1060"/>
      <c r="G64" s="1053"/>
      <c r="H64" s="177"/>
      <c r="I64" s="317"/>
      <c r="J64" s="645">
        <f>IFERROR(SMALL(K64:P64,1),0)</f>
        <v>0</v>
      </c>
      <c r="K64" s="322"/>
      <c r="L64" s="322"/>
      <c r="M64" s="322"/>
      <c r="N64" s="322"/>
      <c r="O64" s="322"/>
      <c r="P64" s="322"/>
    </row>
    <row r="65" spans="2:16" s="649" customFormat="1" ht="15" customHeight="1" x14ac:dyDescent="0.2">
      <c r="B65" s="647"/>
      <c r="C65" s="1089" t="s">
        <v>926</v>
      </c>
      <c r="D65" s="1089"/>
      <c r="E65" s="1089"/>
      <c r="F65" s="1089"/>
      <c r="G65" s="1089"/>
      <c r="H65" s="1089"/>
      <c r="I65" s="1089"/>
      <c r="J65" s="1089"/>
      <c r="K65" s="648" t="s">
        <v>915</v>
      </c>
      <c r="L65" s="648" t="s">
        <v>924</v>
      </c>
      <c r="M65" s="648" t="s">
        <v>925</v>
      </c>
      <c r="N65" s="648" t="s">
        <v>941</v>
      </c>
      <c r="O65" s="648" t="s">
        <v>942</v>
      </c>
      <c r="P65" s="648" t="s">
        <v>943</v>
      </c>
    </row>
    <row r="66" spans="2:16" s="649" customFormat="1" ht="15" customHeight="1" x14ac:dyDescent="0.2">
      <c r="B66" s="1094" t="s">
        <v>916</v>
      </c>
      <c r="C66" s="1095"/>
      <c r="D66" s="1095"/>
      <c r="E66" s="1095"/>
      <c r="F66" s="1095"/>
      <c r="G66" s="1095"/>
      <c r="H66" s="1095"/>
      <c r="I66" s="1095"/>
      <c r="J66" s="1096"/>
      <c r="K66" s="478"/>
      <c r="L66" s="478"/>
      <c r="M66" s="478"/>
      <c r="N66" s="478"/>
      <c r="O66" s="478"/>
      <c r="P66" s="478"/>
    </row>
    <row r="67" spans="2:16" s="649" customFormat="1" ht="15" customHeight="1" x14ac:dyDescent="0.2">
      <c r="B67" s="1094" t="s">
        <v>917</v>
      </c>
      <c r="C67" s="1095"/>
      <c r="D67" s="1095"/>
      <c r="E67" s="1095"/>
      <c r="F67" s="1095"/>
      <c r="G67" s="1095"/>
      <c r="H67" s="1095"/>
      <c r="I67" s="1095"/>
      <c r="J67" s="1096"/>
      <c r="K67" s="479"/>
      <c r="L67" s="479"/>
      <c r="M67" s="479"/>
      <c r="N67" s="479"/>
      <c r="O67" s="479"/>
      <c r="P67" s="479"/>
    </row>
    <row r="68" spans="2:16" s="649" customFormat="1" ht="15" customHeight="1" x14ac:dyDescent="0.2">
      <c r="B68" s="1094" t="s">
        <v>918</v>
      </c>
      <c r="C68" s="1095"/>
      <c r="D68" s="1095"/>
      <c r="E68" s="1095"/>
      <c r="F68" s="1095"/>
      <c r="G68" s="1095"/>
      <c r="H68" s="1095"/>
      <c r="I68" s="1095"/>
      <c r="J68" s="1096"/>
      <c r="K68" s="480"/>
      <c r="L68" s="480"/>
      <c r="M68" s="480"/>
      <c r="N68" s="480"/>
      <c r="O68" s="480"/>
      <c r="P68" s="480"/>
    </row>
    <row r="69" spans="2:16" s="649" customFormat="1" ht="15" customHeight="1" x14ac:dyDescent="0.2">
      <c r="B69" s="918" t="s">
        <v>919</v>
      </c>
      <c r="C69" s="919"/>
      <c r="D69" s="919"/>
      <c r="E69" s="919"/>
      <c r="F69" s="919"/>
      <c r="G69" s="919"/>
      <c r="H69" s="919"/>
      <c r="I69" s="919"/>
      <c r="J69" s="920"/>
      <c r="K69" s="480"/>
      <c r="L69" s="480"/>
      <c r="M69" s="480"/>
      <c r="N69" s="480"/>
      <c r="O69" s="480"/>
      <c r="P69" s="480"/>
    </row>
    <row r="70" spans="2:16" s="649" customFormat="1" ht="15" customHeight="1" x14ac:dyDescent="0.2">
      <c r="B70" s="918" t="s">
        <v>920</v>
      </c>
      <c r="C70" s="919"/>
      <c r="D70" s="919"/>
      <c r="E70" s="919"/>
      <c r="F70" s="919"/>
      <c r="G70" s="919"/>
      <c r="H70" s="919"/>
      <c r="I70" s="919"/>
      <c r="J70" s="920"/>
      <c r="K70" s="478"/>
      <c r="L70" s="478"/>
      <c r="M70" s="478"/>
      <c r="N70" s="478"/>
      <c r="O70" s="478"/>
      <c r="P70" s="478"/>
    </row>
    <row r="71" spans="2:16" s="649" customFormat="1" x14ac:dyDescent="0.2">
      <c r="B71" s="918" t="s">
        <v>921</v>
      </c>
      <c r="C71" s="919"/>
      <c r="D71" s="919"/>
      <c r="E71" s="919"/>
      <c r="F71" s="919"/>
      <c r="G71" s="919"/>
      <c r="H71" s="919"/>
      <c r="I71" s="919"/>
      <c r="J71" s="920"/>
      <c r="K71" s="481"/>
      <c r="L71" s="481"/>
      <c r="M71" s="481"/>
      <c r="N71" s="481"/>
      <c r="O71" s="481"/>
      <c r="P71" s="481"/>
    </row>
    <row r="72" spans="2:16" s="649" customFormat="1" x14ac:dyDescent="0.2">
      <c r="B72" s="918" t="s">
        <v>922</v>
      </c>
      <c r="C72" s="919"/>
      <c r="D72" s="919"/>
      <c r="E72" s="919"/>
      <c r="F72" s="919"/>
      <c r="G72" s="919"/>
      <c r="H72" s="919"/>
      <c r="I72" s="919"/>
      <c r="J72" s="920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40" t="s">
        <v>923</v>
      </c>
      <c r="C73" s="1041"/>
      <c r="D73" s="1041"/>
      <c r="E73" s="1041"/>
      <c r="F73" s="1041"/>
      <c r="G73" s="1041"/>
      <c r="H73" s="1041"/>
      <c r="I73" s="1041"/>
      <c r="J73" s="1042"/>
      <c r="K73" s="994" t="s">
        <v>913</v>
      </c>
      <c r="L73" s="994"/>
      <c r="M73" s="994"/>
      <c r="N73" s="994" t="s">
        <v>913</v>
      </c>
      <c r="O73" s="994"/>
      <c r="P73" s="994"/>
    </row>
    <row r="74" spans="2:16" s="369" customFormat="1" ht="15" customHeight="1" x14ac:dyDescent="0.25">
      <c r="B74" s="1050" t="s">
        <v>299</v>
      </c>
      <c r="C74" s="1051"/>
      <c r="D74" s="1051"/>
      <c r="E74" s="1051"/>
      <c r="F74" s="1051"/>
      <c r="G74" s="1051"/>
      <c r="H74" s="1051"/>
      <c r="I74" s="1051"/>
      <c r="J74" s="1052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s="369" customFormat="1" ht="15" customHeight="1" x14ac:dyDescent="0.25">
      <c r="B75" s="313"/>
      <c r="C75" s="1044" t="s">
        <v>178</v>
      </c>
      <c r="D75" s="1044"/>
      <c r="E75" s="1044"/>
      <c r="F75" s="1044"/>
      <c r="G75" s="1044"/>
      <c r="H75" s="1045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653">
        <v>1</v>
      </c>
      <c r="C76" s="1046"/>
      <c r="D76" s="1046"/>
      <c r="E76" s="1046"/>
      <c r="F76" s="1046"/>
      <c r="G76" s="1046"/>
      <c r="H76" s="1047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653">
        <v>2</v>
      </c>
      <c r="C77" s="1046"/>
      <c r="D77" s="1046"/>
      <c r="E77" s="1046"/>
      <c r="F77" s="1046"/>
      <c r="G77" s="1046"/>
      <c r="H77" s="1047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</row>
    <row r="78" spans="2:16" ht="15" customHeight="1" x14ac:dyDescent="0.25">
      <c r="B78" s="653">
        <v>3</v>
      </c>
      <c r="C78" s="1046"/>
      <c r="D78" s="1046"/>
      <c r="E78" s="1046"/>
      <c r="F78" s="1046"/>
      <c r="G78" s="1046"/>
      <c r="H78" s="1047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17" t="s">
        <v>926</v>
      </c>
      <c r="D79" s="917"/>
      <c r="E79" s="917"/>
      <c r="F79" s="917"/>
      <c r="G79" s="917"/>
      <c r="H79" s="917"/>
      <c r="I79" s="917"/>
      <c r="J79" s="917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649" customFormat="1" ht="15" customHeight="1" x14ac:dyDescent="0.2">
      <c r="B80" s="918" t="s">
        <v>916</v>
      </c>
      <c r="C80" s="919"/>
      <c r="D80" s="919"/>
      <c r="E80" s="919"/>
      <c r="F80" s="919"/>
      <c r="G80" s="919"/>
      <c r="H80" s="919"/>
      <c r="I80" s="919"/>
      <c r="J80" s="920"/>
      <c r="K80" s="478"/>
      <c r="L80" s="478"/>
      <c r="M80" s="478"/>
      <c r="N80" s="478"/>
      <c r="O80" s="478"/>
      <c r="P80" s="478"/>
    </row>
    <row r="81" spans="2:16" s="649" customFormat="1" ht="15" customHeight="1" x14ac:dyDescent="0.2">
      <c r="B81" s="918" t="s">
        <v>917</v>
      </c>
      <c r="C81" s="919"/>
      <c r="D81" s="919"/>
      <c r="E81" s="919"/>
      <c r="F81" s="919"/>
      <c r="G81" s="919"/>
      <c r="H81" s="919"/>
      <c r="I81" s="919"/>
      <c r="J81" s="920"/>
      <c r="K81" s="479"/>
      <c r="L81" s="479"/>
      <c r="M81" s="479"/>
      <c r="N81" s="479"/>
      <c r="O81" s="479"/>
      <c r="P81" s="479"/>
    </row>
    <row r="82" spans="2:16" s="649" customFormat="1" ht="15" customHeight="1" x14ac:dyDescent="0.2">
      <c r="B82" s="918" t="s">
        <v>918</v>
      </c>
      <c r="C82" s="919"/>
      <c r="D82" s="919"/>
      <c r="E82" s="919"/>
      <c r="F82" s="919"/>
      <c r="G82" s="919"/>
      <c r="H82" s="919"/>
      <c r="I82" s="919"/>
      <c r="J82" s="920"/>
      <c r="K82" s="480"/>
      <c r="L82" s="480"/>
      <c r="M82" s="480"/>
      <c r="N82" s="480"/>
      <c r="O82" s="480"/>
      <c r="P82" s="480"/>
    </row>
    <row r="83" spans="2:16" s="649" customFormat="1" ht="15" customHeight="1" x14ac:dyDescent="0.2">
      <c r="B83" s="918" t="s">
        <v>919</v>
      </c>
      <c r="C83" s="919"/>
      <c r="D83" s="919"/>
      <c r="E83" s="919"/>
      <c r="F83" s="919"/>
      <c r="G83" s="919"/>
      <c r="H83" s="919"/>
      <c r="I83" s="919"/>
      <c r="J83" s="920"/>
      <c r="K83" s="480"/>
      <c r="L83" s="480"/>
      <c r="M83" s="480"/>
      <c r="N83" s="480"/>
      <c r="O83" s="480"/>
      <c r="P83" s="480"/>
    </row>
    <row r="84" spans="2:16" s="649" customFormat="1" ht="15" customHeight="1" x14ac:dyDescent="0.2">
      <c r="B84" s="918" t="s">
        <v>920</v>
      </c>
      <c r="C84" s="919"/>
      <c r="D84" s="919"/>
      <c r="E84" s="919"/>
      <c r="F84" s="919"/>
      <c r="G84" s="919"/>
      <c r="H84" s="919"/>
      <c r="I84" s="919"/>
      <c r="J84" s="920"/>
      <c r="K84" s="478"/>
      <c r="L84" s="478"/>
      <c r="M84" s="478"/>
      <c r="N84" s="478"/>
      <c r="O84" s="478"/>
      <c r="P84" s="478"/>
    </row>
    <row r="85" spans="2:16" s="649" customFormat="1" x14ac:dyDescent="0.2">
      <c r="B85" s="918" t="s">
        <v>921</v>
      </c>
      <c r="C85" s="919"/>
      <c r="D85" s="919"/>
      <c r="E85" s="919"/>
      <c r="F85" s="919"/>
      <c r="G85" s="919"/>
      <c r="H85" s="919"/>
      <c r="I85" s="919"/>
      <c r="J85" s="920"/>
      <c r="K85" s="481"/>
      <c r="L85" s="481"/>
      <c r="M85" s="481"/>
      <c r="N85" s="481"/>
      <c r="O85" s="481"/>
      <c r="P85" s="481"/>
    </row>
    <row r="86" spans="2:16" s="649" customFormat="1" x14ac:dyDescent="0.2">
      <c r="B86" s="918" t="s">
        <v>922</v>
      </c>
      <c r="C86" s="919"/>
      <c r="D86" s="919"/>
      <c r="E86" s="919"/>
      <c r="F86" s="919"/>
      <c r="G86" s="919"/>
      <c r="H86" s="919"/>
      <c r="I86" s="919"/>
      <c r="J86" s="920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40" t="s">
        <v>923</v>
      </c>
      <c r="C87" s="1041"/>
      <c r="D87" s="1041"/>
      <c r="E87" s="1041"/>
      <c r="F87" s="1041"/>
      <c r="G87" s="1041"/>
      <c r="H87" s="1041"/>
      <c r="I87" s="1041"/>
      <c r="J87" s="1042"/>
      <c r="K87" s="994" t="s">
        <v>913</v>
      </c>
      <c r="L87" s="994"/>
      <c r="M87" s="994"/>
      <c r="N87" s="994" t="s">
        <v>913</v>
      </c>
      <c r="O87" s="994"/>
      <c r="P87" s="994"/>
    </row>
    <row r="88" spans="2:16" s="369" customFormat="1" ht="15" customHeight="1" x14ac:dyDescent="0.25">
      <c r="B88" s="1048" t="s">
        <v>706</v>
      </c>
      <c r="C88" s="1049"/>
      <c r="D88" s="1049"/>
      <c r="E88" s="1049"/>
      <c r="F88" s="1049"/>
      <c r="G88" s="1049"/>
      <c r="H88" s="1049"/>
      <c r="I88" s="1049"/>
      <c r="J88" s="1055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s="369" customFormat="1" ht="15" customHeight="1" x14ac:dyDescent="0.25">
      <c r="B89" s="1043" t="s">
        <v>15</v>
      </c>
      <c r="C89" s="1044"/>
      <c r="D89" s="1044"/>
      <c r="E89" s="1044"/>
      <c r="F89" s="1044"/>
      <c r="G89" s="1044"/>
      <c r="H89" s="1045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653">
        <v>1</v>
      </c>
      <c r="C90" s="1046"/>
      <c r="D90" s="1046"/>
      <c r="E90" s="1046"/>
      <c r="F90" s="1046"/>
      <c r="G90" s="1046"/>
      <c r="H90" s="1047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653">
        <v>2</v>
      </c>
      <c r="C91" s="1046"/>
      <c r="D91" s="1046"/>
      <c r="E91" s="1046"/>
      <c r="F91" s="1046"/>
      <c r="G91" s="1046"/>
      <c r="H91" s="1047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6" ht="15" customHeight="1" x14ac:dyDescent="0.25">
      <c r="B92" s="653">
        <v>3</v>
      </c>
      <c r="C92" s="1046"/>
      <c r="D92" s="1046"/>
      <c r="E92" s="1046"/>
      <c r="F92" s="1046"/>
      <c r="G92" s="1046"/>
      <c r="H92" s="1047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17" t="s">
        <v>926</v>
      </c>
      <c r="D93" s="917"/>
      <c r="E93" s="917"/>
      <c r="F93" s="917"/>
      <c r="G93" s="917"/>
      <c r="H93" s="917"/>
      <c r="I93" s="917"/>
      <c r="J93" s="917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6" s="649" customFormat="1" ht="15" customHeight="1" x14ac:dyDescent="0.2">
      <c r="B94" s="918" t="s">
        <v>916</v>
      </c>
      <c r="C94" s="919"/>
      <c r="D94" s="919"/>
      <c r="E94" s="919"/>
      <c r="F94" s="919"/>
      <c r="G94" s="919"/>
      <c r="H94" s="919"/>
      <c r="I94" s="919"/>
      <c r="J94" s="920"/>
      <c r="K94" s="478"/>
      <c r="L94" s="478"/>
      <c r="M94" s="478"/>
      <c r="N94" s="478"/>
      <c r="O94" s="478"/>
      <c r="P94" s="478"/>
    </row>
    <row r="95" spans="2:16" s="649" customFormat="1" ht="15" customHeight="1" x14ac:dyDescent="0.2">
      <c r="B95" s="918" t="s">
        <v>917</v>
      </c>
      <c r="C95" s="919"/>
      <c r="D95" s="919"/>
      <c r="E95" s="919"/>
      <c r="F95" s="919"/>
      <c r="G95" s="919"/>
      <c r="H95" s="919"/>
      <c r="I95" s="919"/>
      <c r="J95" s="920"/>
      <c r="K95" s="479"/>
      <c r="L95" s="479"/>
      <c r="M95" s="479"/>
      <c r="N95" s="479"/>
      <c r="O95" s="479"/>
      <c r="P95" s="479"/>
    </row>
    <row r="96" spans="2:16" s="649" customFormat="1" ht="15" customHeight="1" x14ac:dyDescent="0.2">
      <c r="B96" s="918" t="s">
        <v>918</v>
      </c>
      <c r="C96" s="919"/>
      <c r="D96" s="919"/>
      <c r="E96" s="919"/>
      <c r="F96" s="919"/>
      <c r="G96" s="919"/>
      <c r="H96" s="919"/>
      <c r="I96" s="919"/>
      <c r="J96" s="920"/>
      <c r="K96" s="480"/>
      <c r="L96" s="480"/>
      <c r="M96" s="480"/>
      <c r="N96" s="480"/>
      <c r="O96" s="480"/>
      <c r="P96" s="480"/>
    </row>
    <row r="97" spans="2:16" s="649" customFormat="1" ht="15" customHeight="1" x14ac:dyDescent="0.2">
      <c r="B97" s="918" t="s">
        <v>919</v>
      </c>
      <c r="C97" s="919"/>
      <c r="D97" s="919"/>
      <c r="E97" s="919"/>
      <c r="F97" s="919"/>
      <c r="G97" s="919"/>
      <c r="H97" s="919"/>
      <c r="I97" s="919"/>
      <c r="J97" s="920"/>
      <c r="K97" s="480"/>
      <c r="L97" s="480"/>
      <c r="M97" s="480"/>
      <c r="N97" s="480"/>
      <c r="O97" s="480"/>
      <c r="P97" s="480"/>
    </row>
    <row r="98" spans="2:16" s="649" customFormat="1" ht="15" customHeight="1" x14ac:dyDescent="0.2">
      <c r="B98" s="918" t="s">
        <v>920</v>
      </c>
      <c r="C98" s="919"/>
      <c r="D98" s="919"/>
      <c r="E98" s="919"/>
      <c r="F98" s="919"/>
      <c r="G98" s="919"/>
      <c r="H98" s="919"/>
      <c r="I98" s="919"/>
      <c r="J98" s="920"/>
      <c r="K98" s="478"/>
      <c r="L98" s="478"/>
      <c r="M98" s="478"/>
      <c r="N98" s="478"/>
      <c r="O98" s="478"/>
      <c r="P98" s="478"/>
    </row>
    <row r="99" spans="2:16" s="649" customFormat="1" x14ac:dyDescent="0.2">
      <c r="B99" s="918" t="s">
        <v>921</v>
      </c>
      <c r="C99" s="919"/>
      <c r="D99" s="919"/>
      <c r="E99" s="919"/>
      <c r="F99" s="919"/>
      <c r="G99" s="919"/>
      <c r="H99" s="919"/>
      <c r="I99" s="919"/>
      <c r="J99" s="920"/>
      <c r="K99" s="481"/>
      <c r="L99" s="481"/>
      <c r="M99" s="481"/>
      <c r="N99" s="481"/>
      <c r="O99" s="481"/>
      <c r="P99" s="481"/>
    </row>
    <row r="100" spans="2:16" s="649" customFormat="1" x14ac:dyDescent="0.2">
      <c r="B100" s="918" t="s">
        <v>922</v>
      </c>
      <c r="C100" s="919"/>
      <c r="D100" s="919"/>
      <c r="E100" s="919"/>
      <c r="F100" s="919"/>
      <c r="G100" s="919"/>
      <c r="H100" s="919"/>
      <c r="I100" s="919"/>
      <c r="J100" s="920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40" t="s">
        <v>923</v>
      </c>
      <c r="C101" s="1041"/>
      <c r="D101" s="1041"/>
      <c r="E101" s="1041"/>
      <c r="F101" s="1041"/>
      <c r="G101" s="1041"/>
      <c r="H101" s="1041"/>
      <c r="I101" s="1041"/>
      <c r="J101" s="1042"/>
      <c r="K101" s="994" t="s">
        <v>913</v>
      </c>
      <c r="L101" s="994"/>
      <c r="M101" s="994"/>
      <c r="N101" s="994" t="s">
        <v>913</v>
      </c>
      <c r="O101" s="994"/>
      <c r="P101" s="994"/>
    </row>
  </sheetData>
  <sheetProtection password="C9A4" sheet="1" objects="1" scenarios="1"/>
  <mergeCells count="108">
    <mergeCell ref="C9:G9"/>
    <mergeCell ref="C10:G10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11:G11"/>
    <mergeCell ref="C12:G12"/>
    <mergeCell ref="C13:G13"/>
    <mergeCell ref="C14:G14"/>
    <mergeCell ref="C15:G15"/>
    <mergeCell ref="C16:G16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7:G47"/>
    <mergeCell ref="C48:G48"/>
    <mergeCell ref="C49:J49"/>
    <mergeCell ref="B50:J50"/>
    <mergeCell ref="B51:J51"/>
    <mergeCell ref="B52:J52"/>
    <mergeCell ref="C45:G45"/>
    <mergeCell ref="C46:G46"/>
    <mergeCell ref="N57:P57"/>
    <mergeCell ref="B58:J58"/>
    <mergeCell ref="C59:G59"/>
    <mergeCell ref="C60:G60"/>
    <mergeCell ref="C61:G61"/>
    <mergeCell ref="C62:G62"/>
    <mergeCell ref="B69:J69"/>
    <mergeCell ref="B70:J70"/>
    <mergeCell ref="B71:J71"/>
    <mergeCell ref="B56:J56"/>
    <mergeCell ref="B57:J57"/>
    <mergeCell ref="K57:M57"/>
    <mergeCell ref="C63:G63"/>
    <mergeCell ref="C64:G64"/>
    <mergeCell ref="C65:J65"/>
    <mergeCell ref="B66:J66"/>
    <mergeCell ref="B67:J67"/>
    <mergeCell ref="B68:J68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B95:J95"/>
    <mergeCell ref="B96:J96"/>
    <mergeCell ref="B97:J97"/>
    <mergeCell ref="B98:J98"/>
    <mergeCell ref="B99:J99"/>
    <mergeCell ref="B100:J100"/>
    <mergeCell ref="C93:J93"/>
    <mergeCell ref="B94:J9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9D416-2C37-4F6E-832D-E798ED59E472}">
  <sheetPr codeName="Plan12">
    <tabColor theme="6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4" t="s">
        <v>960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7"/>
      <c r="P2" s="974" t="str">
        <f>B2</f>
        <v>CUSTOS - SISTEMAS DE REFRIGERAÇÃO (ORIGEM DOS RECURSOS)</v>
      </c>
      <c r="Q2" s="975"/>
      <c r="R2" s="975"/>
      <c r="S2" s="975"/>
      <c r="T2" s="975"/>
      <c r="U2" s="975"/>
      <c r="V2" s="975"/>
      <c r="W2" s="975"/>
      <c r="X2" s="987"/>
      <c r="Y2" s="379"/>
      <c r="Z2" s="376"/>
    </row>
    <row r="3" spans="2:26" ht="15" customHeight="1" x14ac:dyDescent="0.25">
      <c r="B3" s="988" t="s">
        <v>798</v>
      </c>
      <c r="C3" s="989"/>
      <c r="D3" s="989"/>
      <c r="E3" s="989"/>
      <c r="F3" s="989"/>
      <c r="G3" s="989"/>
      <c r="H3" s="989"/>
      <c r="I3" s="989"/>
      <c r="J3" s="989"/>
      <c r="K3" s="990"/>
      <c r="L3" s="988" t="s">
        <v>213</v>
      </c>
      <c r="M3" s="989"/>
      <c r="N3" s="990"/>
      <c r="P3" s="988" t="s">
        <v>695</v>
      </c>
      <c r="Q3" s="989"/>
      <c r="R3" s="989"/>
      <c r="S3" s="989"/>
      <c r="T3" s="989"/>
      <c r="U3" s="989"/>
      <c r="V3" s="989"/>
      <c r="W3" s="989"/>
      <c r="X3" s="990"/>
    </row>
    <row r="4" spans="2:26" ht="15" customHeight="1" x14ac:dyDescent="0.25">
      <c r="B4" s="991"/>
      <c r="C4" s="992"/>
      <c r="D4" s="992"/>
      <c r="E4" s="992"/>
      <c r="F4" s="992"/>
      <c r="G4" s="992"/>
      <c r="H4" s="992"/>
      <c r="I4" s="992"/>
      <c r="J4" s="992"/>
      <c r="K4" s="993"/>
      <c r="L4" s="309" t="s">
        <v>795</v>
      </c>
      <c r="M4" s="309" t="s">
        <v>239</v>
      </c>
      <c r="N4" s="310" t="s">
        <v>240</v>
      </c>
      <c r="P4" s="991"/>
      <c r="Q4" s="992"/>
      <c r="R4" s="992"/>
      <c r="S4" s="992"/>
      <c r="T4" s="992"/>
      <c r="U4" s="992"/>
      <c r="V4" s="992"/>
      <c r="W4" s="992"/>
      <c r="X4" s="993"/>
    </row>
    <row r="5" spans="2:26" ht="15" customHeight="1" x14ac:dyDescent="0.25">
      <c r="B5" s="1048" t="s">
        <v>692</v>
      </c>
      <c r="C5" s="1049"/>
      <c r="D5" s="1049"/>
      <c r="E5" s="1049"/>
      <c r="F5" s="1049"/>
      <c r="G5" s="1049"/>
      <c r="H5" s="1049"/>
      <c r="I5" s="1049"/>
      <c r="J5" s="1049"/>
      <c r="K5" s="1049"/>
      <c r="L5" s="1049"/>
      <c r="M5" s="1049"/>
      <c r="N5" s="1055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50" t="s">
        <v>282</v>
      </c>
      <c r="C6" s="1051"/>
      <c r="D6" s="1051"/>
      <c r="E6" s="1051"/>
      <c r="F6" s="1051"/>
      <c r="G6" s="1051"/>
      <c r="H6" s="1051"/>
      <c r="I6" s="1051"/>
      <c r="J6" s="1051"/>
      <c r="K6" s="1051"/>
      <c r="L6" s="1051"/>
      <c r="M6" s="1051"/>
      <c r="N6" s="1052"/>
      <c r="P6" s="1050" t="s">
        <v>282</v>
      </c>
      <c r="Q6" s="1051"/>
      <c r="R6" s="1051"/>
      <c r="S6" s="1051"/>
      <c r="T6" s="1051"/>
      <c r="U6" s="1051"/>
      <c r="V6" s="1051"/>
      <c r="W6" s="1051"/>
      <c r="X6" s="1052"/>
    </row>
    <row r="7" spans="2:26" x14ac:dyDescent="0.25">
      <c r="B7" s="1061" t="s">
        <v>283</v>
      </c>
      <c r="C7" s="1061"/>
      <c r="D7" s="1061"/>
      <c r="E7" s="1062"/>
      <c r="F7" s="1062"/>
      <c r="G7" s="1062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61" t="str">
        <f>B7</f>
        <v>Materiais e equipamentos</v>
      </c>
      <c r="Q7" s="1061"/>
      <c r="R7" s="1061"/>
      <c r="S7" s="1062"/>
      <c r="T7" s="1062"/>
      <c r="U7" s="1062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3" t="str">
        <f>IF(ISBLANK('RefrigCusto (ORÇ)'!C8)," ",'RefrigCusto (ORÇ)'!C8)</f>
        <v xml:space="preserve"> </v>
      </c>
      <c r="D8" s="1093"/>
      <c r="E8" s="1093"/>
      <c r="F8" s="1093"/>
      <c r="G8" s="1065"/>
      <c r="H8" s="505">
        <f>'RefrigCusto (ORÇ)'!H8</f>
        <v>0</v>
      </c>
      <c r="I8" s="506">
        <f>'RefrigCusto (ORÇ)'!I8</f>
        <v>0</v>
      </c>
      <c r="J8" s="507">
        <f>'RefrigCusto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3" t="str">
        <f>IF(OR(C8=0,C8=""),"",C8)</f>
        <v xml:space="preserve"> </v>
      </c>
      <c r="R8" s="1063"/>
      <c r="S8" s="1063"/>
      <c r="T8" s="1063"/>
      <c r="U8" s="1064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3" t="str">
        <f>IF(ISBLANK('RefrigCusto (ORÇ)'!C9)," ",'RefrigCusto (ORÇ)'!C9)</f>
        <v xml:space="preserve"> </v>
      </c>
      <c r="D9" s="1093"/>
      <c r="E9" s="1093"/>
      <c r="F9" s="1093"/>
      <c r="G9" s="1065"/>
      <c r="H9" s="505">
        <f>'RefrigCusto (ORÇ)'!H9</f>
        <v>0</v>
      </c>
      <c r="I9" s="506">
        <f>'RefrigCusto (ORÇ)'!I9</f>
        <v>0</v>
      </c>
      <c r="J9" s="507">
        <f>'RefrigCusto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3" t="str">
        <f t="shared" ref="Q9:Q47" si="3">IF(OR(C9=0,C9=""),"",C9)</f>
        <v xml:space="preserve"> </v>
      </c>
      <c r="R9" s="1063"/>
      <c r="S9" s="1063"/>
      <c r="T9" s="1063"/>
      <c r="U9" s="1064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3" t="str">
        <f>IF(ISBLANK('RefrigCusto (ORÇ)'!C10)," ",'RefrigCusto (ORÇ)'!C10)</f>
        <v xml:space="preserve"> </v>
      </c>
      <c r="D10" s="1093"/>
      <c r="E10" s="1093"/>
      <c r="F10" s="1093"/>
      <c r="G10" s="1065"/>
      <c r="H10" s="505">
        <f>'RefrigCusto (ORÇ)'!H10</f>
        <v>0</v>
      </c>
      <c r="I10" s="506">
        <f>'RefrigCusto (ORÇ)'!I10</f>
        <v>0</v>
      </c>
      <c r="J10" s="507">
        <f>'RefrigCusto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3" t="str">
        <f t="shared" si="3"/>
        <v xml:space="preserve"> </v>
      </c>
      <c r="R10" s="1063"/>
      <c r="S10" s="1063"/>
      <c r="T10" s="1063"/>
      <c r="U10" s="1064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3" t="str">
        <f>IF(ISBLANK('RefrigCusto (ORÇ)'!C11)," ",'RefrigCusto (ORÇ)'!C11)</f>
        <v xml:space="preserve"> </v>
      </c>
      <c r="D11" s="1093"/>
      <c r="E11" s="1093"/>
      <c r="F11" s="1093"/>
      <c r="G11" s="1065"/>
      <c r="H11" s="505">
        <f>'RefrigCusto (ORÇ)'!H11</f>
        <v>0</v>
      </c>
      <c r="I11" s="506">
        <f>'RefrigCusto (ORÇ)'!I11</f>
        <v>0</v>
      </c>
      <c r="J11" s="507">
        <f>'RefrigCusto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3" t="str">
        <f t="shared" si="3"/>
        <v xml:space="preserve"> </v>
      </c>
      <c r="R11" s="1063"/>
      <c r="S11" s="1063"/>
      <c r="T11" s="1063"/>
      <c r="U11" s="1064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3" t="str">
        <f>IF(ISBLANK('RefrigCusto (ORÇ)'!C12)," ",'RefrigCusto (ORÇ)'!C12)</f>
        <v xml:space="preserve"> </v>
      </c>
      <c r="D12" s="1093"/>
      <c r="E12" s="1093"/>
      <c r="F12" s="1093"/>
      <c r="G12" s="1065"/>
      <c r="H12" s="505">
        <f>'RefrigCusto (ORÇ)'!H12</f>
        <v>0</v>
      </c>
      <c r="I12" s="506">
        <f>'RefrigCusto (ORÇ)'!I12</f>
        <v>0</v>
      </c>
      <c r="J12" s="507">
        <f>'RefrigCusto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3" t="str">
        <f t="shared" si="3"/>
        <v xml:space="preserve"> </v>
      </c>
      <c r="R12" s="1063"/>
      <c r="S12" s="1063"/>
      <c r="T12" s="1063"/>
      <c r="U12" s="1064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3" t="str">
        <f>IF(ISBLANK('RefrigCusto (ORÇ)'!C13)," ",'RefrigCusto (ORÇ)'!C13)</f>
        <v xml:space="preserve"> </v>
      </c>
      <c r="D13" s="1093"/>
      <c r="E13" s="1093"/>
      <c r="F13" s="1093"/>
      <c r="G13" s="1065"/>
      <c r="H13" s="505">
        <f>'RefrigCusto (ORÇ)'!H13</f>
        <v>0</v>
      </c>
      <c r="I13" s="506">
        <f>'RefrigCusto (ORÇ)'!I13</f>
        <v>0</v>
      </c>
      <c r="J13" s="507">
        <f>'RefrigCusto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3" t="str">
        <f t="shared" si="3"/>
        <v xml:space="preserve"> </v>
      </c>
      <c r="R13" s="1063"/>
      <c r="S13" s="1063"/>
      <c r="T13" s="1063"/>
      <c r="U13" s="1064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3" t="str">
        <f>IF(ISBLANK('RefrigCusto (ORÇ)'!C14)," ",'RefrigCusto (ORÇ)'!C14)</f>
        <v xml:space="preserve"> </v>
      </c>
      <c r="D14" s="1093"/>
      <c r="E14" s="1093"/>
      <c r="F14" s="1093"/>
      <c r="G14" s="1065"/>
      <c r="H14" s="505">
        <f>'RefrigCusto (ORÇ)'!H14</f>
        <v>0</v>
      </c>
      <c r="I14" s="506">
        <f>'RefrigCusto (ORÇ)'!I14</f>
        <v>0</v>
      </c>
      <c r="J14" s="507">
        <f>'RefrigCusto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3" t="str">
        <f t="shared" si="3"/>
        <v xml:space="preserve"> </v>
      </c>
      <c r="R14" s="1063"/>
      <c r="S14" s="1063"/>
      <c r="T14" s="1063"/>
      <c r="U14" s="1064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3" t="str">
        <f>IF(ISBLANK('RefrigCusto (ORÇ)'!C15)," ",'RefrigCusto (ORÇ)'!C15)</f>
        <v xml:space="preserve"> </v>
      </c>
      <c r="D15" s="1093"/>
      <c r="E15" s="1093"/>
      <c r="F15" s="1093"/>
      <c r="G15" s="1065"/>
      <c r="H15" s="505">
        <f>'RefrigCusto (ORÇ)'!H15</f>
        <v>0</v>
      </c>
      <c r="I15" s="506">
        <f>'RefrigCusto (ORÇ)'!I15</f>
        <v>0</v>
      </c>
      <c r="J15" s="507">
        <f>'RefrigCusto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3" t="str">
        <f t="shared" si="3"/>
        <v xml:space="preserve"> </v>
      </c>
      <c r="R15" s="1063"/>
      <c r="S15" s="1063"/>
      <c r="T15" s="1063"/>
      <c r="U15" s="1064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3" t="str">
        <f>IF(ISBLANK('RefrigCusto (ORÇ)'!C16)," ",'RefrigCusto (ORÇ)'!C16)</f>
        <v xml:space="preserve"> </v>
      </c>
      <c r="D16" s="1093"/>
      <c r="E16" s="1093"/>
      <c r="F16" s="1093"/>
      <c r="G16" s="1065"/>
      <c r="H16" s="505">
        <f>'RefrigCusto (ORÇ)'!H16</f>
        <v>0</v>
      </c>
      <c r="I16" s="506">
        <f>'RefrigCusto (ORÇ)'!I16</f>
        <v>0</v>
      </c>
      <c r="J16" s="507">
        <f>'RefrigCusto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3" t="str">
        <f t="shared" si="3"/>
        <v xml:space="preserve"> </v>
      </c>
      <c r="R16" s="1063"/>
      <c r="S16" s="1063"/>
      <c r="T16" s="1063"/>
      <c r="U16" s="1064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3" t="str">
        <f>IF(ISBLANK('RefrigCusto (ORÇ)'!C17)," ",'RefrigCusto (ORÇ)'!C17)</f>
        <v xml:space="preserve"> </v>
      </c>
      <c r="D17" s="1093"/>
      <c r="E17" s="1093"/>
      <c r="F17" s="1093"/>
      <c r="G17" s="1065"/>
      <c r="H17" s="505">
        <f>'RefrigCusto (ORÇ)'!H17</f>
        <v>0</v>
      </c>
      <c r="I17" s="506">
        <f>'RefrigCusto (ORÇ)'!I17</f>
        <v>0</v>
      </c>
      <c r="J17" s="507">
        <f>'RefrigCusto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3" t="str">
        <f t="shared" si="3"/>
        <v xml:space="preserve"> </v>
      </c>
      <c r="R17" s="1063"/>
      <c r="S17" s="1063"/>
      <c r="T17" s="1063"/>
      <c r="U17" s="1064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3" t="str">
        <f>IF(ISBLANK('RefrigCusto (ORÇ)'!C18)," ",'RefrigCusto (ORÇ)'!C18)</f>
        <v xml:space="preserve"> </v>
      </c>
      <c r="D18" s="1093"/>
      <c r="E18" s="1093"/>
      <c r="F18" s="1093"/>
      <c r="G18" s="1065"/>
      <c r="H18" s="505">
        <f>'RefrigCusto (ORÇ)'!H18</f>
        <v>0</v>
      </c>
      <c r="I18" s="506">
        <f>'RefrigCusto (ORÇ)'!I18</f>
        <v>0</v>
      </c>
      <c r="J18" s="507">
        <f>'RefrigCusto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3" t="str">
        <f t="shared" si="3"/>
        <v xml:space="preserve"> </v>
      </c>
      <c r="R18" s="1063"/>
      <c r="S18" s="1063"/>
      <c r="T18" s="1063"/>
      <c r="U18" s="1064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3" t="str">
        <f>IF(ISBLANK('RefrigCusto (ORÇ)'!C19)," ",'RefrigCusto (ORÇ)'!C19)</f>
        <v xml:space="preserve"> </v>
      </c>
      <c r="D19" s="1093"/>
      <c r="E19" s="1093"/>
      <c r="F19" s="1093"/>
      <c r="G19" s="1065"/>
      <c r="H19" s="505">
        <f>'RefrigCusto (ORÇ)'!H19</f>
        <v>0</v>
      </c>
      <c r="I19" s="506">
        <f>'RefrigCusto (ORÇ)'!I19</f>
        <v>0</v>
      </c>
      <c r="J19" s="507">
        <f>'RefrigCusto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3" t="str">
        <f t="shared" si="3"/>
        <v xml:space="preserve"> </v>
      </c>
      <c r="R19" s="1063"/>
      <c r="S19" s="1063"/>
      <c r="T19" s="1063"/>
      <c r="U19" s="1064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3" t="str">
        <f>IF(ISBLANK('RefrigCusto (ORÇ)'!C20)," ",'RefrigCusto (ORÇ)'!C20)</f>
        <v xml:space="preserve"> </v>
      </c>
      <c r="D20" s="1093"/>
      <c r="E20" s="1093"/>
      <c r="F20" s="1093"/>
      <c r="G20" s="1065"/>
      <c r="H20" s="505">
        <f>'RefrigCusto (ORÇ)'!H20</f>
        <v>0</v>
      </c>
      <c r="I20" s="506">
        <f>'RefrigCusto (ORÇ)'!I20</f>
        <v>0</v>
      </c>
      <c r="J20" s="507">
        <f>'RefrigCusto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3" t="str">
        <f t="shared" si="3"/>
        <v xml:space="preserve"> </v>
      </c>
      <c r="R20" s="1063"/>
      <c r="S20" s="1063"/>
      <c r="T20" s="1063"/>
      <c r="U20" s="1064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3" t="str">
        <f>IF(ISBLANK('RefrigCusto (ORÇ)'!C21)," ",'RefrigCusto (ORÇ)'!C21)</f>
        <v xml:space="preserve"> </v>
      </c>
      <c r="D21" s="1093"/>
      <c r="E21" s="1093"/>
      <c r="F21" s="1093"/>
      <c r="G21" s="1065"/>
      <c r="H21" s="505">
        <f>'RefrigCusto (ORÇ)'!H21</f>
        <v>0</v>
      </c>
      <c r="I21" s="506">
        <f>'RefrigCusto (ORÇ)'!I21</f>
        <v>0</v>
      </c>
      <c r="J21" s="507">
        <f>'RefrigCusto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3" t="str">
        <f t="shared" si="3"/>
        <v xml:space="preserve"> </v>
      </c>
      <c r="R21" s="1063"/>
      <c r="S21" s="1063"/>
      <c r="T21" s="1063"/>
      <c r="U21" s="1064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3" t="str">
        <f>IF(ISBLANK('RefrigCusto (ORÇ)'!C22)," ",'RefrigCusto (ORÇ)'!C22)</f>
        <v xml:space="preserve"> </v>
      </c>
      <c r="D22" s="1093"/>
      <c r="E22" s="1093"/>
      <c r="F22" s="1093"/>
      <c r="G22" s="1065"/>
      <c r="H22" s="505">
        <f>'RefrigCusto (ORÇ)'!H22</f>
        <v>0</v>
      </c>
      <c r="I22" s="506">
        <f>'RefrigCusto (ORÇ)'!I22</f>
        <v>0</v>
      </c>
      <c r="J22" s="507">
        <f>'RefrigCusto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3" t="str">
        <f t="shared" si="3"/>
        <v xml:space="preserve"> </v>
      </c>
      <c r="R22" s="1063"/>
      <c r="S22" s="1063"/>
      <c r="T22" s="1063"/>
      <c r="U22" s="1064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3" t="str">
        <f>IF(ISBLANK('RefrigCusto (ORÇ)'!C23)," ",'RefrigCusto (ORÇ)'!C23)</f>
        <v xml:space="preserve"> </v>
      </c>
      <c r="D23" s="1093"/>
      <c r="E23" s="1093"/>
      <c r="F23" s="1093"/>
      <c r="G23" s="1065"/>
      <c r="H23" s="505">
        <f>'RefrigCusto (ORÇ)'!H23</f>
        <v>0</v>
      </c>
      <c r="I23" s="506">
        <f>'RefrigCusto (ORÇ)'!I23</f>
        <v>0</v>
      </c>
      <c r="J23" s="507">
        <f>'RefrigCusto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3" t="str">
        <f t="shared" si="3"/>
        <v xml:space="preserve"> </v>
      </c>
      <c r="R23" s="1063"/>
      <c r="S23" s="1063"/>
      <c r="T23" s="1063"/>
      <c r="U23" s="1064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3" t="str">
        <f>IF(ISBLANK('RefrigCusto (ORÇ)'!C24)," ",'RefrigCusto (ORÇ)'!C24)</f>
        <v xml:space="preserve"> </v>
      </c>
      <c r="D24" s="1093"/>
      <c r="E24" s="1093"/>
      <c r="F24" s="1093"/>
      <c r="G24" s="1065"/>
      <c r="H24" s="505">
        <f>'RefrigCusto (ORÇ)'!H24</f>
        <v>0</v>
      </c>
      <c r="I24" s="506">
        <f>'RefrigCusto (ORÇ)'!I24</f>
        <v>0</v>
      </c>
      <c r="J24" s="507">
        <f>'RefrigCusto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3" t="str">
        <f t="shared" si="3"/>
        <v xml:space="preserve"> </v>
      </c>
      <c r="R24" s="1063"/>
      <c r="S24" s="1063"/>
      <c r="T24" s="1063"/>
      <c r="U24" s="1064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3" t="str">
        <f>IF(ISBLANK('RefrigCusto (ORÇ)'!C25)," ",'RefrigCusto (ORÇ)'!C25)</f>
        <v xml:space="preserve"> </v>
      </c>
      <c r="D25" s="1093"/>
      <c r="E25" s="1093"/>
      <c r="F25" s="1093"/>
      <c r="G25" s="1065"/>
      <c r="H25" s="505">
        <f>'RefrigCusto (ORÇ)'!H25</f>
        <v>0</v>
      </c>
      <c r="I25" s="506">
        <f>'RefrigCusto (ORÇ)'!I25</f>
        <v>0</v>
      </c>
      <c r="J25" s="507">
        <f>'RefrigCusto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3" t="str">
        <f t="shared" si="3"/>
        <v xml:space="preserve"> </v>
      </c>
      <c r="R25" s="1063"/>
      <c r="S25" s="1063"/>
      <c r="T25" s="1063"/>
      <c r="U25" s="1064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3" t="str">
        <f>IF(ISBLANK('RefrigCusto (ORÇ)'!C26)," ",'RefrigCusto (ORÇ)'!C26)</f>
        <v xml:space="preserve"> </v>
      </c>
      <c r="D26" s="1093"/>
      <c r="E26" s="1093"/>
      <c r="F26" s="1093"/>
      <c r="G26" s="1065"/>
      <c r="H26" s="505">
        <f>'RefrigCusto (ORÇ)'!H26</f>
        <v>0</v>
      </c>
      <c r="I26" s="506">
        <f>'RefrigCusto (ORÇ)'!I26</f>
        <v>0</v>
      </c>
      <c r="J26" s="507">
        <f>'RefrigCusto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3" t="str">
        <f t="shared" si="3"/>
        <v xml:space="preserve"> </v>
      </c>
      <c r="R26" s="1063"/>
      <c r="S26" s="1063"/>
      <c r="T26" s="1063"/>
      <c r="U26" s="1064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3" t="str">
        <f>IF(ISBLANK('RefrigCusto (ORÇ)'!C27)," ",'RefrigCusto (ORÇ)'!C27)</f>
        <v xml:space="preserve"> </v>
      </c>
      <c r="D27" s="1093"/>
      <c r="E27" s="1093"/>
      <c r="F27" s="1093"/>
      <c r="G27" s="1065"/>
      <c r="H27" s="505">
        <f>'RefrigCusto (ORÇ)'!H27</f>
        <v>0</v>
      </c>
      <c r="I27" s="506">
        <f>'RefrigCusto (ORÇ)'!I27</f>
        <v>0</v>
      </c>
      <c r="J27" s="507">
        <f>'RefrigCusto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3" t="str">
        <f t="shared" si="3"/>
        <v xml:space="preserve"> </v>
      </c>
      <c r="R27" s="1063"/>
      <c r="S27" s="1063"/>
      <c r="T27" s="1063"/>
      <c r="U27" s="1064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3" t="str">
        <f>IF(ISBLANK('RefrigCusto (ORÇ)'!C28)," ",'RefrigCusto (ORÇ)'!C28)</f>
        <v xml:space="preserve"> </v>
      </c>
      <c r="D28" s="1093"/>
      <c r="E28" s="1093"/>
      <c r="F28" s="1093"/>
      <c r="G28" s="1065"/>
      <c r="H28" s="505">
        <f>'RefrigCusto (ORÇ)'!H28</f>
        <v>0</v>
      </c>
      <c r="I28" s="506">
        <f>'RefrigCusto (ORÇ)'!I28</f>
        <v>0</v>
      </c>
      <c r="J28" s="507">
        <f>'RefrigCusto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3" t="str">
        <f t="shared" si="3"/>
        <v xml:space="preserve"> </v>
      </c>
      <c r="R28" s="1063"/>
      <c r="S28" s="1063"/>
      <c r="T28" s="1063"/>
      <c r="U28" s="1064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3" t="str">
        <f>IF(ISBLANK('RefrigCusto (ORÇ)'!C29)," ",'RefrigCusto (ORÇ)'!C29)</f>
        <v xml:space="preserve"> </v>
      </c>
      <c r="D29" s="1093"/>
      <c r="E29" s="1093"/>
      <c r="F29" s="1093"/>
      <c r="G29" s="1065"/>
      <c r="H29" s="505">
        <f>'RefrigCusto (ORÇ)'!H29</f>
        <v>0</v>
      </c>
      <c r="I29" s="506">
        <f>'RefrigCusto (ORÇ)'!I29</f>
        <v>0</v>
      </c>
      <c r="J29" s="507">
        <f>'RefrigCusto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3" t="str">
        <f t="shared" si="3"/>
        <v xml:space="preserve"> </v>
      </c>
      <c r="R29" s="1063"/>
      <c r="S29" s="1063"/>
      <c r="T29" s="1063"/>
      <c r="U29" s="1064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3" t="str">
        <f>IF(ISBLANK('RefrigCusto (ORÇ)'!C30)," ",'RefrigCusto (ORÇ)'!C30)</f>
        <v xml:space="preserve"> </v>
      </c>
      <c r="D30" s="1093"/>
      <c r="E30" s="1093"/>
      <c r="F30" s="1093"/>
      <c r="G30" s="1065"/>
      <c r="H30" s="505">
        <f>'RefrigCusto (ORÇ)'!H30</f>
        <v>0</v>
      </c>
      <c r="I30" s="506">
        <f>'RefrigCusto (ORÇ)'!I30</f>
        <v>0</v>
      </c>
      <c r="J30" s="507">
        <f>'RefrigCusto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3" t="str">
        <f t="shared" si="3"/>
        <v xml:space="preserve"> </v>
      </c>
      <c r="R30" s="1063"/>
      <c r="S30" s="1063"/>
      <c r="T30" s="1063"/>
      <c r="U30" s="1064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3" t="str">
        <f>IF(ISBLANK('RefrigCusto (ORÇ)'!C31)," ",'RefrigCusto (ORÇ)'!C31)</f>
        <v xml:space="preserve"> </v>
      </c>
      <c r="D31" s="1093"/>
      <c r="E31" s="1093"/>
      <c r="F31" s="1093"/>
      <c r="G31" s="1065"/>
      <c r="H31" s="505">
        <f>'RefrigCusto (ORÇ)'!H31</f>
        <v>0</v>
      </c>
      <c r="I31" s="506">
        <f>'RefrigCusto (ORÇ)'!I31</f>
        <v>0</v>
      </c>
      <c r="J31" s="507">
        <f>'RefrigCusto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3" t="str">
        <f t="shared" si="3"/>
        <v xml:space="preserve"> </v>
      </c>
      <c r="R31" s="1063"/>
      <c r="S31" s="1063"/>
      <c r="T31" s="1063"/>
      <c r="U31" s="1064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3" t="str">
        <f>IF(ISBLANK('RefrigCusto (ORÇ)'!C32)," ",'RefrigCusto (ORÇ)'!C32)</f>
        <v xml:space="preserve"> </v>
      </c>
      <c r="D32" s="1093"/>
      <c r="E32" s="1093"/>
      <c r="F32" s="1093"/>
      <c r="G32" s="1065"/>
      <c r="H32" s="505">
        <f>'RefrigCusto (ORÇ)'!H32</f>
        <v>0</v>
      </c>
      <c r="I32" s="506">
        <f>'RefrigCusto (ORÇ)'!I32</f>
        <v>0</v>
      </c>
      <c r="J32" s="507">
        <f>'RefrigCusto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3" t="str">
        <f t="shared" si="3"/>
        <v xml:space="preserve"> </v>
      </c>
      <c r="R32" s="1063"/>
      <c r="S32" s="1063"/>
      <c r="T32" s="1063"/>
      <c r="U32" s="1064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3" t="str">
        <f>IF(ISBLANK('RefrigCusto (ORÇ)'!C33)," ",'RefrigCusto (ORÇ)'!C33)</f>
        <v xml:space="preserve"> </v>
      </c>
      <c r="D33" s="1093"/>
      <c r="E33" s="1093"/>
      <c r="F33" s="1093"/>
      <c r="G33" s="1065"/>
      <c r="H33" s="505">
        <f>'RefrigCusto (ORÇ)'!H33</f>
        <v>0</v>
      </c>
      <c r="I33" s="506">
        <f>'RefrigCusto (ORÇ)'!I33</f>
        <v>0</v>
      </c>
      <c r="J33" s="507">
        <f>'RefrigCusto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3" t="str">
        <f t="shared" si="3"/>
        <v xml:space="preserve"> </v>
      </c>
      <c r="R33" s="1063"/>
      <c r="S33" s="1063"/>
      <c r="T33" s="1063"/>
      <c r="U33" s="1064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3" t="str">
        <f>IF(ISBLANK('RefrigCusto (ORÇ)'!C34)," ",'RefrigCusto (ORÇ)'!C34)</f>
        <v xml:space="preserve"> </v>
      </c>
      <c r="D34" s="1093"/>
      <c r="E34" s="1093"/>
      <c r="F34" s="1093"/>
      <c r="G34" s="1065"/>
      <c r="H34" s="505">
        <f>'RefrigCusto (ORÇ)'!H34</f>
        <v>0</v>
      </c>
      <c r="I34" s="506">
        <f>'RefrigCusto (ORÇ)'!I34</f>
        <v>0</v>
      </c>
      <c r="J34" s="507">
        <f>'RefrigCusto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3" t="str">
        <f t="shared" si="3"/>
        <v xml:space="preserve"> </v>
      </c>
      <c r="R34" s="1063"/>
      <c r="S34" s="1063"/>
      <c r="T34" s="1063"/>
      <c r="U34" s="1064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3" t="str">
        <f>IF(ISBLANK('RefrigCusto (ORÇ)'!C35)," ",'RefrigCusto (ORÇ)'!C35)</f>
        <v xml:space="preserve"> </v>
      </c>
      <c r="D35" s="1093"/>
      <c r="E35" s="1093"/>
      <c r="F35" s="1093"/>
      <c r="G35" s="1065"/>
      <c r="H35" s="505">
        <f>'RefrigCusto (ORÇ)'!H35</f>
        <v>0</v>
      </c>
      <c r="I35" s="506">
        <f>'RefrigCusto (ORÇ)'!I35</f>
        <v>0</v>
      </c>
      <c r="J35" s="507">
        <f>'RefrigCusto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3" t="str">
        <f t="shared" si="3"/>
        <v xml:space="preserve"> </v>
      </c>
      <c r="R35" s="1063"/>
      <c r="S35" s="1063"/>
      <c r="T35" s="1063"/>
      <c r="U35" s="1064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3" t="str">
        <f>IF(ISBLANK('RefrigCusto (ORÇ)'!C36)," ",'RefrigCusto (ORÇ)'!C36)</f>
        <v xml:space="preserve"> </v>
      </c>
      <c r="D36" s="1093"/>
      <c r="E36" s="1093"/>
      <c r="F36" s="1093"/>
      <c r="G36" s="1065"/>
      <c r="H36" s="505">
        <f>'RefrigCusto (ORÇ)'!H36</f>
        <v>0</v>
      </c>
      <c r="I36" s="506">
        <f>'RefrigCusto (ORÇ)'!I36</f>
        <v>0</v>
      </c>
      <c r="J36" s="507">
        <f>'RefrigCusto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3" t="str">
        <f t="shared" si="3"/>
        <v xml:space="preserve"> </v>
      </c>
      <c r="R36" s="1063"/>
      <c r="S36" s="1063"/>
      <c r="T36" s="1063"/>
      <c r="U36" s="1064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3" t="str">
        <f>IF(ISBLANK('RefrigCusto (ORÇ)'!C37)," ",'RefrigCusto (ORÇ)'!C37)</f>
        <v xml:space="preserve"> </v>
      </c>
      <c r="D37" s="1093"/>
      <c r="E37" s="1093"/>
      <c r="F37" s="1093"/>
      <c r="G37" s="1065"/>
      <c r="H37" s="505">
        <f>'RefrigCusto (ORÇ)'!H37</f>
        <v>0</v>
      </c>
      <c r="I37" s="506">
        <f>'RefrigCusto (ORÇ)'!I37</f>
        <v>0</v>
      </c>
      <c r="J37" s="507">
        <f>'RefrigCusto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3" t="str">
        <f t="shared" si="3"/>
        <v xml:space="preserve"> </v>
      </c>
      <c r="R37" s="1063"/>
      <c r="S37" s="1063"/>
      <c r="T37" s="1063"/>
      <c r="U37" s="1064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3" t="str">
        <f>IF(ISBLANK('RefrigCusto (ORÇ)'!C38)," ",'RefrigCusto (ORÇ)'!C38)</f>
        <v xml:space="preserve"> </v>
      </c>
      <c r="D38" s="1093"/>
      <c r="E38" s="1093"/>
      <c r="F38" s="1093"/>
      <c r="G38" s="1065"/>
      <c r="H38" s="505">
        <f>'RefrigCusto (ORÇ)'!H38</f>
        <v>0</v>
      </c>
      <c r="I38" s="506">
        <f>'RefrigCusto (ORÇ)'!I38</f>
        <v>0</v>
      </c>
      <c r="J38" s="507">
        <f>'RefrigCusto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3" t="str">
        <f t="shared" si="3"/>
        <v xml:space="preserve"> </v>
      </c>
      <c r="R38" s="1063"/>
      <c r="S38" s="1063"/>
      <c r="T38" s="1063"/>
      <c r="U38" s="1064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3" t="str">
        <f>IF(ISBLANK('RefrigCusto (ORÇ)'!C39)," ",'RefrigCusto (ORÇ)'!C39)</f>
        <v xml:space="preserve"> </v>
      </c>
      <c r="D39" s="1093"/>
      <c r="E39" s="1093"/>
      <c r="F39" s="1093"/>
      <c r="G39" s="1065"/>
      <c r="H39" s="505">
        <f>'RefrigCusto (ORÇ)'!H39</f>
        <v>0</v>
      </c>
      <c r="I39" s="506">
        <f>'RefrigCusto (ORÇ)'!I39</f>
        <v>0</v>
      </c>
      <c r="J39" s="507">
        <f>'RefrigCusto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3" t="str">
        <f t="shared" si="3"/>
        <v xml:space="preserve"> </v>
      </c>
      <c r="R39" s="1063"/>
      <c r="S39" s="1063"/>
      <c r="T39" s="1063"/>
      <c r="U39" s="1064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3" t="str">
        <f>IF(ISBLANK('RefrigCusto (ORÇ)'!C40)," ",'RefrigCusto (ORÇ)'!C40)</f>
        <v xml:space="preserve"> </v>
      </c>
      <c r="D40" s="1093"/>
      <c r="E40" s="1093"/>
      <c r="F40" s="1093"/>
      <c r="G40" s="1065"/>
      <c r="H40" s="505">
        <f>'RefrigCusto (ORÇ)'!H40</f>
        <v>0</v>
      </c>
      <c r="I40" s="506">
        <f>'RefrigCusto (ORÇ)'!I40</f>
        <v>0</v>
      </c>
      <c r="J40" s="507">
        <f>'RefrigCusto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3" t="str">
        <f t="shared" si="3"/>
        <v xml:space="preserve"> </v>
      </c>
      <c r="R40" s="1063"/>
      <c r="S40" s="1063"/>
      <c r="T40" s="1063"/>
      <c r="U40" s="1064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3" t="str">
        <f>IF(ISBLANK('RefrigCusto (ORÇ)'!C41)," ",'RefrigCusto (ORÇ)'!C41)</f>
        <v xml:space="preserve"> </v>
      </c>
      <c r="D41" s="1093"/>
      <c r="E41" s="1093"/>
      <c r="F41" s="1093"/>
      <c r="G41" s="1065"/>
      <c r="H41" s="505">
        <f>'RefrigCusto (ORÇ)'!H41</f>
        <v>0</v>
      </c>
      <c r="I41" s="506">
        <f>'RefrigCusto (ORÇ)'!I41</f>
        <v>0</v>
      </c>
      <c r="J41" s="507">
        <f>'RefrigCusto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3" t="str">
        <f t="shared" si="3"/>
        <v xml:space="preserve"> </v>
      </c>
      <c r="R41" s="1063"/>
      <c r="S41" s="1063"/>
      <c r="T41" s="1063"/>
      <c r="U41" s="1064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3" t="str">
        <f>IF(ISBLANK('RefrigCusto (ORÇ)'!C42)," ",'RefrigCusto (ORÇ)'!C42)</f>
        <v xml:space="preserve"> </v>
      </c>
      <c r="D42" s="1093"/>
      <c r="E42" s="1093"/>
      <c r="F42" s="1093"/>
      <c r="G42" s="1065"/>
      <c r="H42" s="505">
        <f>'RefrigCusto (ORÇ)'!H42</f>
        <v>0</v>
      </c>
      <c r="I42" s="506">
        <f>'RefrigCusto (ORÇ)'!I42</f>
        <v>0</v>
      </c>
      <c r="J42" s="507">
        <f>'RefrigCusto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3" t="str">
        <f t="shared" si="3"/>
        <v xml:space="preserve"> </v>
      </c>
      <c r="R42" s="1063"/>
      <c r="S42" s="1063"/>
      <c r="T42" s="1063"/>
      <c r="U42" s="1064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3" t="str">
        <f>IF(ISBLANK('RefrigCusto (ORÇ)'!C43)," ",'RefrigCusto (ORÇ)'!C43)</f>
        <v xml:space="preserve"> </v>
      </c>
      <c r="D43" s="1093"/>
      <c r="E43" s="1093"/>
      <c r="F43" s="1093"/>
      <c r="G43" s="1065"/>
      <c r="H43" s="505">
        <f>'RefrigCusto (ORÇ)'!H43</f>
        <v>0</v>
      </c>
      <c r="I43" s="506">
        <f>'RefrigCusto (ORÇ)'!I43</f>
        <v>0</v>
      </c>
      <c r="J43" s="507">
        <f>'RefrigCusto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3" t="str">
        <f t="shared" si="3"/>
        <v xml:space="preserve"> </v>
      </c>
      <c r="R43" s="1063"/>
      <c r="S43" s="1063"/>
      <c r="T43" s="1063"/>
      <c r="U43" s="1064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3" t="str">
        <f>IF(ISBLANK('RefrigCusto (ORÇ)'!C44)," ",'RefrigCusto (ORÇ)'!C44)</f>
        <v xml:space="preserve"> </v>
      </c>
      <c r="D44" s="1093"/>
      <c r="E44" s="1093"/>
      <c r="F44" s="1093"/>
      <c r="G44" s="1065"/>
      <c r="H44" s="505">
        <f>'RefrigCusto (ORÇ)'!H44</f>
        <v>0</v>
      </c>
      <c r="I44" s="506">
        <f>'RefrigCusto (ORÇ)'!I44</f>
        <v>0</v>
      </c>
      <c r="J44" s="507">
        <f>'RefrigCusto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3" t="str">
        <f t="shared" si="3"/>
        <v xml:space="preserve"> </v>
      </c>
      <c r="R44" s="1063"/>
      <c r="S44" s="1063"/>
      <c r="T44" s="1063"/>
      <c r="U44" s="1064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3" t="str">
        <f>IF(ISBLANK('RefrigCusto (ORÇ)'!C45)," ",'RefrigCusto (ORÇ)'!C45)</f>
        <v xml:space="preserve"> </v>
      </c>
      <c r="D45" s="1093"/>
      <c r="E45" s="1093"/>
      <c r="F45" s="1093"/>
      <c r="G45" s="1065"/>
      <c r="H45" s="505">
        <f>'RefrigCusto (ORÇ)'!H45</f>
        <v>0</v>
      </c>
      <c r="I45" s="506">
        <f>'RefrigCusto (ORÇ)'!I45</f>
        <v>0</v>
      </c>
      <c r="J45" s="507">
        <f>'RefrigCusto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3" t="str">
        <f t="shared" si="3"/>
        <v xml:space="preserve"> </v>
      </c>
      <c r="R45" s="1063"/>
      <c r="S45" s="1063"/>
      <c r="T45" s="1063"/>
      <c r="U45" s="1064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3" t="str">
        <f>IF(ISBLANK('RefrigCusto (ORÇ)'!C46)," ",'RefrigCusto (ORÇ)'!C46)</f>
        <v xml:space="preserve"> </v>
      </c>
      <c r="D46" s="1093"/>
      <c r="E46" s="1093"/>
      <c r="F46" s="1093"/>
      <c r="G46" s="1065"/>
      <c r="H46" s="505">
        <f>'RefrigCusto (ORÇ)'!H46</f>
        <v>0</v>
      </c>
      <c r="I46" s="506">
        <f>'RefrigCusto (ORÇ)'!I46</f>
        <v>0</v>
      </c>
      <c r="J46" s="507">
        <f>'RefrigCusto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3" t="str">
        <f t="shared" si="3"/>
        <v xml:space="preserve"> </v>
      </c>
      <c r="R46" s="1063"/>
      <c r="S46" s="1063"/>
      <c r="T46" s="1063"/>
      <c r="U46" s="1064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3" t="str">
        <f>IF(ISBLANK('RefrigCusto (ORÇ)'!C47)," ",'RefrigCusto (ORÇ)'!C47)</f>
        <v xml:space="preserve"> </v>
      </c>
      <c r="D47" s="1093"/>
      <c r="E47" s="1093"/>
      <c r="F47" s="1093"/>
      <c r="G47" s="1065"/>
      <c r="H47" s="505">
        <f>'RefrigCusto (ORÇ)'!H47</f>
        <v>0</v>
      </c>
      <c r="I47" s="506">
        <f>'RefrigCusto (ORÇ)'!I47</f>
        <v>0</v>
      </c>
      <c r="J47" s="507">
        <f>'RefrigCusto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3" t="str">
        <f t="shared" si="3"/>
        <v xml:space="preserve"> </v>
      </c>
      <c r="R47" s="1063"/>
      <c r="S47" s="1063"/>
      <c r="T47" s="1063"/>
      <c r="U47" s="1064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3" t="str">
        <f>IF(ISBLANK('RefrigCusto (ORÇ)'!C48)," ",'RefrigCusto (ORÇ)'!C48)</f>
        <v>Acessórios</v>
      </c>
      <c r="D48" s="1093"/>
      <c r="E48" s="1093"/>
      <c r="F48" s="1093"/>
      <c r="G48" s="1065"/>
      <c r="H48" s="505">
        <f>'RefrigCusto (ORÇ)'!H48</f>
        <v>20</v>
      </c>
      <c r="I48" s="506">
        <f>'RefrigCusto (ORÇ)'!I48</f>
        <v>0</v>
      </c>
      <c r="J48" s="507">
        <f>'RefrigCusto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3" t="str">
        <f>IF(OR(C48=0,C48=""),"",C48)</f>
        <v>Acessórios</v>
      </c>
      <c r="R48" s="1063"/>
      <c r="S48" s="1063"/>
      <c r="T48" s="1063"/>
      <c r="U48" s="1064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3" t="s">
        <v>518</v>
      </c>
      <c r="D49" s="1073"/>
      <c r="E49" s="1073"/>
      <c r="F49" s="1073"/>
      <c r="G49" s="1073"/>
      <c r="H49" s="1073"/>
      <c r="I49" s="1073"/>
      <c r="J49" s="1074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75" t="s">
        <v>815</v>
      </c>
      <c r="Q49" s="1076"/>
      <c r="R49" s="1076"/>
      <c r="S49" s="1076"/>
      <c r="T49" s="1076"/>
      <c r="U49" s="1076"/>
      <c r="V49" s="1077"/>
      <c r="W49" s="171" t="s">
        <v>813</v>
      </c>
      <c r="X49" s="172">
        <f>SUM(X8:X48)</f>
        <v>0</v>
      </c>
    </row>
    <row r="50" spans="2:24" ht="18" x14ac:dyDescent="0.25">
      <c r="B50" s="1050" t="s">
        <v>291</v>
      </c>
      <c r="C50" s="1051"/>
      <c r="D50" s="1051"/>
      <c r="E50" s="1051"/>
      <c r="F50" s="1051"/>
      <c r="G50" s="1051"/>
      <c r="H50" s="1051"/>
      <c r="I50" s="1051"/>
      <c r="J50" s="1051"/>
      <c r="K50" s="1051"/>
      <c r="L50" s="1051"/>
      <c r="M50" s="1051"/>
      <c r="N50" s="1052"/>
      <c r="P50" s="1075" t="s">
        <v>816</v>
      </c>
      <c r="Q50" s="1076"/>
      <c r="R50" s="1076"/>
      <c r="S50" s="1076"/>
      <c r="T50" s="1076"/>
      <c r="U50" s="1076"/>
      <c r="V50" s="1077"/>
      <c r="W50" s="171" t="s">
        <v>814</v>
      </c>
      <c r="X50" s="172">
        <f>IFERROR(X49*($L$86/$K$86),0)</f>
        <v>0</v>
      </c>
    </row>
    <row r="51" spans="2:24" ht="15" customHeight="1" x14ac:dyDescent="0.25">
      <c r="B51" s="1043" t="s">
        <v>797</v>
      </c>
      <c r="C51" s="1044"/>
      <c r="D51" s="1044"/>
      <c r="E51" s="1044"/>
      <c r="F51" s="1044"/>
      <c r="G51" s="1044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69" t="s">
        <v>292</v>
      </c>
      <c r="D52" s="1069"/>
      <c r="E52" s="1069"/>
      <c r="F52" s="1069"/>
      <c r="G52" s="1069"/>
      <c r="H52" s="311"/>
      <c r="I52" s="311"/>
      <c r="J52" s="312"/>
      <c r="K52" s="323">
        <f>SUM(L52:N52)</f>
        <v>0</v>
      </c>
      <c r="L52" s="323">
        <f>'Custo Contábil'!G39</f>
        <v>0</v>
      </c>
      <c r="M52" s="323">
        <v>0</v>
      </c>
      <c r="N52" s="323">
        <v>0</v>
      </c>
      <c r="P52" s="174" t="s">
        <v>811</v>
      </c>
      <c r="Q52" s="175"/>
      <c r="R52" s="176">
        <f>RCB!G8</f>
        <v>0</v>
      </c>
      <c r="T52" s="1078" t="s">
        <v>708</v>
      </c>
      <c r="U52" s="1079"/>
      <c r="V52" s="327">
        <f>IFERROR(SUM(Y8:Y48)/X49,0)</f>
        <v>0</v>
      </c>
    </row>
    <row r="53" spans="2:24" ht="18" x14ac:dyDescent="0.35">
      <c r="B53" s="173"/>
      <c r="C53" s="1069" t="s">
        <v>176</v>
      </c>
      <c r="D53" s="1069"/>
      <c r="E53" s="1069"/>
      <c r="F53" s="1069"/>
      <c r="G53" s="1069"/>
      <c r="H53" s="311"/>
      <c r="I53" s="311"/>
      <c r="J53" s="312"/>
      <c r="K53" s="323">
        <f>SUM(L53:N53)</f>
        <v>0</v>
      </c>
      <c r="L53" s="323">
        <f>Diagnóstico!M16</f>
        <v>0</v>
      </c>
      <c r="M53" s="323">
        <f>Diagnóstico!N16</f>
        <v>0</v>
      </c>
      <c r="N53" s="323">
        <f>Diagnóstico!O16</f>
        <v>0</v>
      </c>
      <c r="P53" s="174" t="s">
        <v>812</v>
      </c>
      <c r="Q53" s="175"/>
      <c r="R53" s="176">
        <f>RCB!J8</f>
        <v>0</v>
      </c>
    </row>
    <row r="54" spans="2:24" ht="15" customHeight="1" x14ac:dyDescent="0.25">
      <c r="B54" s="313"/>
      <c r="C54" s="1056" t="s">
        <v>293</v>
      </c>
      <c r="D54" s="1056"/>
      <c r="E54" s="1056"/>
      <c r="F54" s="1056"/>
      <c r="G54" s="1057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3" t="str">
        <f>IF(ISBLANK('RefrigCusto (ORÇ)'!C60)," ",'RefrigCusto (ORÇ)'!C60)</f>
        <v xml:space="preserve"> </v>
      </c>
      <c r="D55" s="1093"/>
      <c r="E55" s="1093"/>
      <c r="F55" s="1093"/>
      <c r="G55" s="1065"/>
      <c r="H55" s="505">
        <f>'RefrigCusto (ORÇ)'!H60</f>
        <v>0</v>
      </c>
      <c r="I55" s="506">
        <f>'RefrigCusto (ORÇ)'!I60</f>
        <v>0</v>
      </c>
      <c r="J55" s="507">
        <f>'RefrigCusto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3" t="str">
        <f>IF(ISBLANK('RefrigCusto (ORÇ)'!C61)," ",'RefrigCusto (ORÇ)'!C61)</f>
        <v xml:space="preserve"> </v>
      </c>
      <c r="D56" s="1093"/>
      <c r="E56" s="1093"/>
      <c r="F56" s="1093"/>
      <c r="G56" s="1065"/>
      <c r="H56" s="505">
        <f>'RefrigCusto (ORÇ)'!H61</f>
        <v>0</v>
      </c>
      <c r="I56" s="506">
        <f>'RefrigCusto (ORÇ)'!I61</f>
        <v>0</v>
      </c>
      <c r="J56" s="507">
        <f>'RefrigCusto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3" t="str">
        <f>IF(ISBLANK('RefrigCusto (ORÇ)'!C62)," ",'RefrigCusto (ORÇ)'!C62)</f>
        <v xml:space="preserve"> </v>
      </c>
      <c r="D57" s="1093"/>
      <c r="E57" s="1093"/>
      <c r="F57" s="1093"/>
      <c r="G57" s="1065"/>
      <c r="H57" s="505">
        <f>'RefrigCusto (ORÇ)'!H62</f>
        <v>0</v>
      </c>
      <c r="I57" s="506">
        <f>'RefrigCusto (ORÇ)'!I62</f>
        <v>0</v>
      </c>
      <c r="J57" s="507">
        <f>'RefrigCusto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outlineLevel="1" x14ac:dyDescent="0.25">
      <c r="B58" s="167">
        <v>4</v>
      </c>
      <c r="C58" s="1093" t="str">
        <f>IF(ISBLANK('RefrigCusto (ORÇ)'!C63)," ",'RefrigCusto (ORÇ)'!C63)</f>
        <v xml:space="preserve"> </v>
      </c>
      <c r="D58" s="1093"/>
      <c r="E58" s="1093"/>
      <c r="F58" s="1093"/>
      <c r="G58" s="1065"/>
      <c r="H58" s="505">
        <f>'RefrigCusto (ORÇ)'!H63</f>
        <v>0</v>
      </c>
      <c r="I58" s="506">
        <f>'RefrigCusto (ORÇ)'!I63</f>
        <v>0</v>
      </c>
      <c r="J58" s="507">
        <f>'RefrigCusto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outlineLevel="1" x14ac:dyDescent="0.25">
      <c r="B59" s="165">
        <v>5</v>
      </c>
      <c r="C59" s="1093" t="str">
        <f>IF(ISBLANK('RefrigCusto (ORÇ)'!C64)," ",'RefrigCusto (ORÇ)'!C64)</f>
        <v xml:space="preserve"> </v>
      </c>
      <c r="D59" s="1093"/>
      <c r="E59" s="1093"/>
      <c r="F59" s="1093"/>
      <c r="G59" s="1065"/>
      <c r="H59" s="505">
        <f>'RefrigCusto (ORÇ)'!H64</f>
        <v>0</v>
      </c>
      <c r="I59" s="506">
        <f>'RefrigCusto (ORÇ)'!I64</f>
        <v>0</v>
      </c>
      <c r="J59" s="507">
        <f>'RefrigCusto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outlineLevel="1" x14ac:dyDescent="0.25">
      <c r="B60" s="173"/>
      <c r="C60" s="1071" t="s">
        <v>520</v>
      </c>
      <c r="D60" s="1071"/>
      <c r="E60" s="1071"/>
      <c r="F60" s="1071"/>
      <c r="G60" s="1071"/>
      <c r="H60" s="1071"/>
      <c r="I60" s="1071"/>
      <c r="J60" s="1072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3" t="s">
        <v>521</v>
      </c>
      <c r="D61" s="1073"/>
      <c r="E61" s="1073"/>
      <c r="F61" s="1073"/>
      <c r="G61" s="1073"/>
      <c r="H61" s="1073"/>
      <c r="I61" s="1073"/>
      <c r="J61" s="1074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50" t="s">
        <v>299</v>
      </c>
      <c r="C62" s="1051"/>
      <c r="D62" s="1051"/>
      <c r="E62" s="1051"/>
      <c r="F62" s="1051"/>
      <c r="G62" s="1051"/>
      <c r="H62" s="1051"/>
      <c r="I62" s="1051"/>
      <c r="J62" s="1051"/>
      <c r="K62" s="1051"/>
      <c r="L62" s="1051"/>
      <c r="M62" s="1051"/>
      <c r="N62" s="1052"/>
    </row>
    <row r="63" spans="2:24" x14ac:dyDescent="0.25">
      <c r="B63" s="1043" t="s">
        <v>797</v>
      </c>
      <c r="C63" s="1044"/>
      <c r="D63" s="1044"/>
      <c r="E63" s="1044"/>
      <c r="F63" s="1044"/>
      <c r="G63" s="1044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69" t="s">
        <v>9</v>
      </c>
      <c r="D64" s="1069"/>
      <c r="E64" s="1069"/>
      <c r="F64" s="1069"/>
      <c r="G64" s="1069"/>
      <c r="H64" s="1069"/>
      <c r="I64" s="1069"/>
      <c r="J64" s="1070"/>
      <c r="K64" s="323">
        <f>SUM(L64:N64)</f>
        <v>0</v>
      </c>
      <c r="L64" s="326">
        <f>'Custo Contábil'!G41</f>
        <v>0</v>
      </c>
      <c r="M64" s="323">
        <v>0</v>
      </c>
      <c r="N64" s="323">
        <v>0</v>
      </c>
    </row>
    <row r="65" spans="2:16" x14ac:dyDescent="0.25">
      <c r="B65" s="313"/>
      <c r="C65" s="1044" t="s">
        <v>178</v>
      </c>
      <c r="D65" s="1044"/>
      <c r="E65" s="1044"/>
      <c r="F65" s="1044"/>
      <c r="G65" s="1044"/>
      <c r="H65" s="1045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69" t="str">
        <f>IF(ISBLANK('RefrigCusto (ORÇ)'!C76)," ",'RefrigCusto (ORÇ)'!C76)</f>
        <v xml:space="preserve"> </v>
      </c>
      <c r="D66" s="1069"/>
      <c r="E66" s="1069"/>
      <c r="F66" s="1069"/>
      <c r="G66" s="1069"/>
      <c r="H66" s="1070"/>
      <c r="I66" s="506">
        <f>'RefrigCusto (ORÇ)'!I76</f>
        <v>0</v>
      </c>
      <c r="J66" s="507">
        <f>'RefrigCusto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69" t="str">
        <f>IF(ISBLANK('RefrigCusto (ORÇ)'!C77)," ",'RefrigCusto (ORÇ)'!C77)</f>
        <v xml:space="preserve"> </v>
      </c>
      <c r="D67" s="1069"/>
      <c r="E67" s="1069"/>
      <c r="F67" s="1069"/>
      <c r="G67" s="1069"/>
      <c r="H67" s="1070"/>
      <c r="I67" s="506">
        <f>'RefrigCusto (ORÇ)'!I77</f>
        <v>0</v>
      </c>
      <c r="J67" s="507">
        <f>'RefrigCusto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69" t="str">
        <f>IF(ISBLANK('RefrigCusto (ORÇ)'!C78)," ",'RefrigCusto (ORÇ)'!C78)</f>
        <v xml:space="preserve"> </v>
      </c>
      <c r="D68" s="1069"/>
      <c r="E68" s="1069"/>
      <c r="F68" s="1069"/>
      <c r="G68" s="1069"/>
      <c r="H68" s="1070"/>
      <c r="I68" s="506">
        <f>'RefrigCusto (ORÇ)'!I78</f>
        <v>0</v>
      </c>
      <c r="J68" s="507">
        <f>'RefrigCusto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1" t="s">
        <v>810</v>
      </c>
      <c r="D69" s="1071"/>
      <c r="E69" s="1071"/>
      <c r="F69" s="1071"/>
      <c r="G69" s="1071"/>
      <c r="H69" s="1071"/>
      <c r="I69" s="1071"/>
      <c r="J69" s="1072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3" t="s">
        <v>522</v>
      </c>
      <c r="D70" s="1073"/>
      <c r="E70" s="1073"/>
      <c r="F70" s="1073"/>
      <c r="G70" s="1073"/>
      <c r="H70" s="1073"/>
      <c r="I70" s="1073"/>
      <c r="J70" s="1074"/>
      <c r="K70" s="170">
        <f>SUM(K64,K69)</f>
        <v>0</v>
      </c>
      <c r="L70" s="170">
        <f>SUM(L64,L69)</f>
        <v>0</v>
      </c>
      <c r="M70" s="284">
        <f>M69</f>
        <v>0</v>
      </c>
      <c r="N70" s="284">
        <f>N69</f>
        <v>0</v>
      </c>
    </row>
    <row r="71" spans="2:16" x14ac:dyDescent="0.25">
      <c r="B71" s="320"/>
      <c r="C71" s="1067" t="s">
        <v>523</v>
      </c>
      <c r="D71" s="1067"/>
      <c r="E71" s="1067"/>
      <c r="F71" s="1067"/>
      <c r="G71" s="1067"/>
      <c r="H71" s="1067"/>
      <c r="I71" s="1067"/>
      <c r="J71" s="1068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48" t="s">
        <v>706</v>
      </c>
      <c r="C72" s="1049"/>
      <c r="D72" s="1049"/>
      <c r="E72" s="1049"/>
      <c r="F72" s="1049"/>
      <c r="G72" s="1049"/>
      <c r="H72" s="1049"/>
      <c r="I72" s="1049"/>
      <c r="J72" s="1049"/>
      <c r="K72" s="1049"/>
      <c r="L72" s="1049"/>
      <c r="M72" s="1049"/>
      <c r="N72" s="1055"/>
    </row>
    <row r="73" spans="2:16" x14ac:dyDescent="0.25">
      <c r="B73" s="1043" t="s">
        <v>797</v>
      </c>
      <c r="C73" s="1044"/>
      <c r="D73" s="1044"/>
      <c r="E73" s="1044"/>
      <c r="F73" s="1044"/>
      <c r="G73" s="1044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69" t="s">
        <v>303</v>
      </c>
      <c r="D74" s="1069"/>
      <c r="E74" s="1069"/>
      <c r="F74" s="1069"/>
      <c r="G74" s="1069"/>
      <c r="H74" s="1069"/>
      <c r="I74" s="1069"/>
      <c r="J74" s="1070"/>
      <c r="K74" s="323">
        <f t="shared" ref="K74:K79" si="7">SUM(L74:N74)</f>
        <v>0</v>
      </c>
      <c r="L74" s="323">
        <f>'Custo Contábil'!$G$37*'Custo Contábil'!F13</f>
        <v>0</v>
      </c>
      <c r="M74" s="323">
        <f>'Custo Contábil'!$G$37*'Custo Contábil'!G13</f>
        <v>0</v>
      </c>
      <c r="N74" s="323">
        <f>'Custo Contábil'!$G$37*'Custo Contábil'!H13</f>
        <v>0</v>
      </c>
    </row>
    <row r="75" spans="2:16" x14ac:dyDescent="0.25">
      <c r="B75" s="173"/>
      <c r="C75" s="1069" t="s">
        <v>12</v>
      </c>
      <c r="D75" s="1069"/>
      <c r="E75" s="1069"/>
      <c r="F75" s="1069"/>
      <c r="G75" s="1069"/>
      <c r="H75" s="1069"/>
      <c r="I75" s="1069"/>
      <c r="J75" s="1070"/>
      <c r="K75" s="323">
        <f t="shared" si="7"/>
        <v>0</v>
      </c>
      <c r="L75" s="323">
        <f>'Custo Contábil'!G45</f>
        <v>0</v>
      </c>
      <c r="M75" s="323">
        <v>0</v>
      </c>
      <c r="N75" s="323">
        <v>0</v>
      </c>
    </row>
    <row r="76" spans="2:16" x14ac:dyDescent="0.25">
      <c r="B76" s="173"/>
      <c r="C76" s="1069" t="s">
        <v>175</v>
      </c>
      <c r="D76" s="1069"/>
      <c r="E76" s="1069"/>
      <c r="F76" s="1069"/>
      <c r="G76" s="1069"/>
      <c r="H76" s="1069"/>
      <c r="I76" s="1069"/>
      <c r="J76" s="1070"/>
      <c r="K76" s="323">
        <f t="shared" si="7"/>
        <v>0</v>
      </c>
      <c r="L76" s="323">
        <f>Marketing!L21</f>
        <v>0</v>
      </c>
      <c r="M76" s="323">
        <f>Marketing!M21</f>
        <v>0</v>
      </c>
      <c r="N76" s="323">
        <f>Marketing!N21</f>
        <v>0</v>
      </c>
    </row>
    <row r="77" spans="2:16" x14ac:dyDescent="0.25">
      <c r="B77" s="173"/>
      <c r="C77" s="1069" t="s">
        <v>304</v>
      </c>
      <c r="D77" s="1069"/>
      <c r="E77" s="1069"/>
      <c r="F77" s="1069"/>
      <c r="G77" s="1069"/>
      <c r="H77" s="1069"/>
      <c r="I77" s="1069"/>
      <c r="J77" s="1070"/>
      <c r="K77" s="323">
        <f t="shared" si="7"/>
        <v>0</v>
      </c>
      <c r="L77" s="323">
        <f>Treinamento!L35</f>
        <v>0</v>
      </c>
      <c r="M77" s="323">
        <f>Treinamento!M35</f>
        <v>0</v>
      </c>
      <c r="N77" s="323">
        <f>Treinamento!N35</f>
        <v>0</v>
      </c>
      <c r="P77" s="375"/>
    </row>
    <row r="78" spans="2:16" x14ac:dyDescent="0.25">
      <c r="B78" s="173"/>
      <c r="C78" s="1069" t="s">
        <v>305</v>
      </c>
      <c r="D78" s="1069"/>
      <c r="E78" s="1069"/>
      <c r="F78" s="1069"/>
      <c r="G78" s="1069"/>
      <c r="H78" s="1069"/>
      <c r="I78" s="1069"/>
      <c r="J78" s="1070"/>
      <c r="K78" s="323">
        <f t="shared" si="7"/>
        <v>0</v>
      </c>
      <c r="L78" s="323">
        <f>Descarte!L56</f>
        <v>0</v>
      </c>
      <c r="M78" s="323">
        <f>Descarte!M56</f>
        <v>0</v>
      </c>
      <c r="N78" s="323">
        <f>Descarte!N56</f>
        <v>0</v>
      </c>
    </row>
    <row r="79" spans="2:16" x14ac:dyDescent="0.25">
      <c r="B79" s="173"/>
      <c r="C79" s="1069" t="s">
        <v>306</v>
      </c>
      <c r="D79" s="1069"/>
      <c r="E79" s="1069"/>
      <c r="F79" s="1069"/>
      <c r="G79" s="1069"/>
      <c r="H79" s="1069"/>
      <c r="I79" s="1069"/>
      <c r="J79" s="1070"/>
      <c r="K79" s="323">
        <f t="shared" si="7"/>
        <v>0</v>
      </c>
      <c r="L79" s="323">
        <f>'M&amp;V'!N318</f>
        <v>0</v>
      </c>
      <c r="M79" s="323">
        <f>'M&amp;V'!O318</f>
        <v>0</v>
      </c>
      <c r="N79" s="323">
        <f>'M&amp;V'!P318</f>
        <v>0</v>
      </c>
    </row>
    <row r="80" spans="2:16" x14ac:dyDescent="0.25">
      <c r="B80" s="1043" t="s">
        <v>15</v>
      </c>
      <c r="C80" s="1044"/>
      <c r="D80" s="1044"/>
      <c r="E80" s="1044"/>
      <c r="F80" s="1044"/>
      <c r="G80" s="1044"/>
      <c r="H80" s="1045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69" t="str">
        <f>IF(ISBLANK('RefrigCusto (ORÇ)'!C90)," ",'RefrigCusto (ORÇ)'!C90)</f>
        <v xml:space="preserve"> </v>
      </c>
      <c r="D81" s="1069"/>
      <c r="E81" s="1069"/>
      <c r="F81" s="1069"/>
      <c r="G81" s="1069"/>
      <c r="H81" s="1070"/>
      <c r="I81" s="506">
        <f>'RefrigCusto (ORÇ)'!I90</f>
        <v>0</v>
      </c>
      <c r="J81" s="507">
        <f>'RefrigCusto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69" t="str">
        <f>IF(ISBLANK('RefrigCusto (ORÇ)'!C91)," ",'RefrigCusto (ORÇ)'!C91)</f>
        <v xml:space="preserve"> </v>
      </c>
      <c r="D82" s="1069"/>
      <c r="E82" s="1069"/>
      <c r="F82" s="1069"/>
      <c r="G82" s="1069"/>
      <c r="H82" s="1070"/>
      <c r="I82" s="506">
        <f>'RefrigCusto (ORÇ)'!I91</f>
        <v>0</v>
      </c>
      <c r="J82" s="507">
        <f>'RefrigCusto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69" t="str">
        <f>IF(ISBLANK('RefrigCusto (ORÇ)'!C92)," ",'RefrigCusto (ORÇ)'!C92)</f>
        <v xml:space="preserve"> </v>
      </c>
      <c r="D83" s="1069"/>
      <c r="E83" s="1069"/>
      <c r="F83" s="1069"/>
      <c r="G83" s="1069"/>
      <c r="H83" s="1070"/>
      <c r="I83" s="506">
        <f>'RefrigCusto (ORÇ)'!I92</f>
        <v>0</v>
      </c>
      <c r="J83" s="507">
        <f>'RefrigCusto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ht="15" customHeight="1" x14ac:dyDescent="0.25">
      <c r="B84" s="173"/>
      <c r="C84" s="1071" t="s">
        <v>827</v>
      </c>
      <c r="D84" s="1071"/>
      <c r="E84" s="1071"/>
      <c r="F84" s="1071"/>
      <c r="G84" s="1071"/>
      <c r="H84" s="1071"/>
      <c r="I84" s="1071"/>
      <c r="J84" s="1072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67" t="s">
        <v>524</v>
      </c>
      <c r="D85" s="1067"/>
      <c r="E85" s="1067"/>
      <c r="F85" s="1067"/>
      <c r="G85" s="1067"/>
      <c r="H85" s="1067"/>
      <c r="I85" s="1067"/>
      <c r="J85" s="1068"/>
      <c r="K85" s="131">
        <f>SUM(K74:K79,K84)</f>
        <v>0</v>
      </c>
      <c r="L85" s="131">
        <f>SUM(L74:L79,L84)</f>
        <v>0</v>
      </c>
      <c r="M85" s="131">
        <f>SUM(M74:M79,M84)</f>
        <v>0</v>
      </c>
      <c r="N85" s="131">
        <f>SUM(N74:N79,N84)</f>
        <v>0</v>
      </c>
    </row>
    <row r="86" spans="2:14" x14ac:dyDescent="0.25">
      <c r="B86" s="179"/>
      <c r="C86" s="981" t="s">
        <v>731</v>
      </c>
      <c r="D86" s="981"/>
      <c r="E86" s="981"/>
      <c r="F86" s="981"/>
      <c r="G86" s="981"/>
      <c r="H86" s="981"/>
      <c r="I86" s="981"/>
      <c r="J86" s="98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B2:N2"/>
    <mergeCell ref="B3:K4"/>
    <mergeCell ref="P2:X2"/>
    <mergeCell ref="L3:N3"/>
    <mergeCell ref="P3:X4"/>
    <mergeCell ref="B5:N5"/>
    <mergeCell ref="C15:G15"/>
    <mergeCell ref="Q15:U15"/>
    <mergeCell ref="C23:G23"/>
    <mergeCell ref="Q23:U23"/>
    <mergeCell ref="B7:G7"/>
    <mergeCell ref="P7:U7"/>
    <mergeCell ref="C8:G8"/>
    <mergeCell ref="Q8:U8"/>
    <mergeCell ref="P6:X6"/>
    <mergeCell ref="B6:N6"/>
    <mergeCell ref="C27:G27"/>
    <mergeCell ref="Q27:U27"/>
    <mergeCell ref="C28:G28"/>
    <mergeCell ref="Q28:U28"/>
    <mergeCell ref="C9:G9"/>
    <mergeCell ref="Q9:U9"/>
    <mergeCell ref="C10:G10"/>
    <mergeCell ref="Q10:U10"/>
    <mergeCell ref="C12:G12"/>
    <mergeCell ref="Q12:U12"/>
    <mergeCell ref="Q21:U21"/>
    <mergeCell ref="C22:G22"/>
    <mergeCell ref="Q22:U22"/>
    <mergeCell ref="C18:G18"/>
    <mergeCell ref="Q18:U18"/>
    <mergeCell ref="C19:G19"/>
    <mergeCell ref="Q19:U19"/>
    <mergeCell ref="C20:G20"/>
    <mergeCell ref="C13:G13"/>
    <mergeCell ref="Q13:U13"/>
    <mergeCell ref="C14:G14"/>
    <mergeCell ref="Q14:U14"/>
    <mergeCell ref="C11:G11"/>
    <mergeCell ref="Q11:U11"/>
    <mergeCell ref="C24:G24"/>
    <mergeCell ref="Q24:U24"/>
    <mergeCell ref="C25:G25"/>
    <mergeCell ref="C16:G16"/>
    <mergeCell ref="Q16:U16"/>
    <mergeCell ref="C17:G17"/>
    <mergeCell ref="Q17:U17"/>
    <mergeCell ref="C21:G21"/>
    <mergeCell ref="C26:G26"/>
    <mergeCell ref="Q26:U26"/>
    <mergeCell ref="Q20:U20"/>
    <mergeCell ref="Q25:U25"/>
    <mergeCell ref="C34:G34"/>
    <mergeCell ref="C31:G31"/>
    <mergeCell ref="Q34:U34"/>
    <mergeCell ref="C29:G29"/>
    <mergeCell ref="Q29:U29"/>
    <mergeCell ref="C30:G30"/>
    <mergeCell ref="Q30:U30"/>
    <mergeCell ref="Q31:U31"/>
    <mergeCell ref="C32:G32"/>
    <mergeCell ref="Q32:U32"/>
    <mergeCell ref="C33:G33"/>
    <mergeCell ref="Q33:U33"/>
    <mergeCell ref="C39:G39"/>
    <mergeCell ref="Q45:U45"/>
    <mergeCell ref="C46:G46"/>
    <mergeCell ref="Q46:U46"/>
    <mergeCell ref="B51:G51"/>
    <mergeCell ref="C52:G52"/>
    <mergeCell ref="T52:U52"/>
    <mergeCell ref="P50:V50"/>
    <mergeCell ref="C49:J49"/>
    <mergeCell ref="P49:V49"/>
    <mergeCell ref="B50:N50"/>
    <mergeCell ref="Q35:U35"/>
    <mergeCell ref="Q36:U36"/>
    <mergeCell ref="Q37:U37"/>
    <mergeCell ref="C45:G45"/>
    <mergeCell ref="C48:G48"/>
    <mergeCell ref="C35:G35"/>
    <mergeCell ref="C36:G36"/>
    <mergeCell ref="Q40:U40"/>
    <mergeCell ref="C41:G41"/>
    <mergeCell ref="Q41:U41"/>
    <mergeCell ref="Q43:U43"/>
    <mergeCell ref="C42:G42"/>
    <mergeCell ref="C47:G47"/>
    <mergeCell ref="Q47:U47"/>
    <mergeCell ref="Q48:U48"/>
    <mergeCell ref="Q38:U38"/>
    <mergeCell ref="Q42:U42"/>
    <mergeCell ref="C43:G43"/>
    <mergeCell ref="C44:G44"/>
    <mergeCell ref="Q44:U44"/>
    <mergeCell ref="Q39:U39"/>
    <mergeCell ref="C40:G40"/>
    <mergeCell ref="C37:G37"/>
    <mergeCell ref="C38:G38"/>
    <mergeCell ref="C58:G58"/>
    <mergeCell ref="C59:G59"/>
    <mergeCell ref="C60:J60"/>
    <mergeCell ref="B73:G73"/>
    <mergeCell ref="C74:J74"/>
    <mergeCell ref="B62:N62"/>
    <mergeCell ref="C61:J61"/>
    <mergeCell ref="C53:G53"/>
    <mergeCell ref="C54:G54"/>
    <mergeCell ref="C55:G55"/>
    <mergeCell ref="C56:G56"/>
    <mergeCell ref="C68:H68"/>
    <mergeCell ref="C69:J69"/>
    <mergeCell ref="C70:J70"/>
    <mergeCell ref="C71:J71"/>
    <mergeCell ref="B72:N72"/>
    <mergeCell ref="B63:G63"/>
    <mergeCell ref="C64:J64"/>
    <mergeCell ref="C57:G57"/>
    <mergeCell ref="C83:H83"/>
    <mergeCell ref="C65:H65"/>
    <mergeCell ref="C66:H66"/>
    <mergeCell ref="C67:H67"/>
    <mergeCell ref="C84:J84"/>
    <mergeCell ref="C85:J85"/>
    <mergeCell ref="C86:J86"/>
    <mergeCell ref="C78:J78"/>
    <mergeCell ref="C79:J79"/>
    <mergeCell ref="B80:H80"/>
    <mergeCell ref="C81:H81"/>
    <mergeCell ref="C82:H82"/>
    <mergeCell ref="C75:J75"/>
    <mergeCell ref="C76:J76"/>
    <mergeCell ref="C77:J77"/>
  </mergeCells>
  <conditionalFormatting sqref="R31:R32">
    <cfRule type="cellIs" dxfId="67" priority="2" operator="lessThan">
      <formula>0</formula>
    </cfRule>
  </conditionalFormatting>
  <conditionalFormatting sqref="R52:R53">
    <cfRule type="cellIs" dxfId="66" priority="1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FE94-ED8B-41F1-B15D-C5585AFBF794}">
  <sheetPr codeName="Plan22">
    <tabColor indexed="48"/>
    <pageSetUpPr fitToPage="1"/>
  </sheetPr>
  <dimension ref="B2:Q54"/>
  <sheetViews>
    <sheetView showGridLines="0" zoomScaleNormal="100" zoomScaleSheetLayoutView="100" workbookViewId="0">
      <pane ySplit="2" topLeftCell="A14" activePane="bottomLeft" state="frozen"/>
      <selection activeCell="C7" sqref="C7:D7"/>
      <selection pane="bottomLeft" activeCell="F30" sqref="F30"/>
    </sheetView>
  </sheetViews>
  <sheetFormatPr defaultRowHeight="12.75" x14ac:dyDescent="0.2"/>
  <cols>
    <col min="1" max="1" width="2.85546875" style="341" customWidth="1"/>
    <col min="2" max="2" width="46.42578125" style="341" customWidth="1"/>
    <col min="3" max="3" width="8.5703125" style="341" bestFit="1" customWidth="1"/>
    <col min="4" max="4" width="19.140625" style="341" bestFit="1" customWidth="1"/>
    <col min="5" max="5" width="19.140625" style="341" customWidth="1"/>
    <col min="6" max="7" width="19.140625" style="341" bestFit="1" customWidth="1"/>
    <col min="8" max="8" width="19.5703125" style="341" bestFit="1" customWidth="1"/>
    <col min="9" max="9" width="19.140625" style="341" bestFit="1" customWidth="1"/>
    <col min="10" max="11" width="19.140625" style="341" customWidth="1"/>
    <col min="12" max="12" width="18.5703125" style="341" customWidth="1"/>
    <col min="13" max="13" width="19.140625" style="342" customWidth="1"/>
    <col min="14" max="14" width="15.85546875" style="341" bestFit="1" customWidth="1"/>
    <col min="15" max="19" width="14.5703125" style="341" customWidth="1"/>
    <col min="20" max="16384" width="9.140625" style="341"/>
  </cols>
  <sheetData>
    <row r="2" spans="2:17" ht="22.5" customHeight="1" x14ac:dyDescent="0.2">
      <c r="B2" s="847" t="s">
        <v>786</v>
      </c>
      <c r="C2" s="847"/>
      <c r="D2" s="847"/>
      <c r="E2" s="847"/>
      <c r="F2" s="847"/>
      <c r="G2" s="847"/>
      <c r="H2" s="847"/>
    </row>
    <row r="3" spans="2:17" x14ac:dyDescent="0.2">
      <c r="B3" s="850" t="s">
        <v>1</v>
      </c>
      <c r="C3" s="851"/>
      <c r="D3" s="848" t="s">
        <v>212</v>
      </c>
      <c r="E3" s="849"/>
      <c r="F3" s="838" t="s">
        <v>213</v>
      </c>
      <c r="G3" s="838"/>
      <c r="H3" s="838"/>
      <c r="M3" s="343"/>
    </row>
    <row r="4" spans="2:17" ht="25.5" x14ac:dyDescent="0.2">
      <c r="B4" s="852"/>
      <c r="C4" s="853"/>
      <c r="D4" s="82" t="s">
        <v>2</v>
      </c>
      <c r="E4" s="82" t="s">
        <v>3</v>
      </c>
      <c r="F4" s="82" t="s">
        <v>707</v>
      </c>
      <c r="G4" s="82" t="s">
        <v>4</v>
      </c>
      <c r="H4" s="83" t="s">
        <v>5</v>
      </c>
      <c r="M4" s="344"/>
      <c r="N4" s="344"/>
      <c r="O4" s="344"/>
      <c r="P4" s="344"/>
      <c r="Q4" s="344"/>
    </row>
    <row r="5" spans="2:17" x14ac:dyDescent="0.2">
      <c r="B5" s="840" t="s">
        <v>6</v>
      </c>
      <c r="C5" s="841"/>
      <c r="D5" s="841"/>
      <c r="E5" s="841"/>
      <c r="F5" s="841"/>
      <c r="G5" s="841"/>
      <c r="H5" s="842"/>
      <c r="M5" s="341"/>
    </row>
    <row r="6" spans="2:17" x14ac:dyDescent="0.2">
      <c r="B6" s="66" t="s">
        <v>887</v>
      </c>
      <c r="C6" s="66" t="s">
        <v>7</v>
      </c>
      <c r="D6" s="67">
        <f t="shared" ref="D6:D11" si="0">SUM(F6:H6)</f>
        <v>0</v>
      </c>
      <c r="E6" s="68">
        <f t="shared" ref="E6:E11" si="1">IFERROR(D6/$D$20,0)</f>
        <v>0</v>
      </c>
      <c r="F6" s="74">
        <f>Diagnóstico!M10</f>
        <v>0</v>
      </c>
      <c r="G6" s="74">
        <f>Diagnóstico!N10</f>
        <v>0</v>
      </c>
      <c r="H6" s="74">
        <f>Diagnóstico!O10</f>
        <v>0</v>
      </c>
      <c r="M6" s="341"/>
    </row>
    <row r="7" spans="2:17" x14ac:dyDescent="0.2">
      <c r="B7" s="69" t="s">
        <v>142</v>
      </c>
      <c r="C7" s="69" t="s">
        <v>7</v>
      </c>
      <c r="D7" s="70">
        <f t="shared" si="0"/>
        <v>0</v>
      </c>
      <c r="E7" s="71">
        <f t="shared" si="1"/>
        <v>0</v>
      </c>
      <c r="F7" s="72">
        <f>SUM(IlumCusto!L109,CondAmbCusto!L49,MotorCusto!L109,RefrigCusto!L49,SolarCusto!L49,HospCusto!L49,OutrosCusto!L49,FICusto!L49)</f>
        <v>0</v>
      </c>
      <c r="G7" s="72">
        <f>SUM(IlumCusto!M109,CondAmbCusto!M49,MotorCusto!M109,RefrigCusto!M49,SolarCusto!M49,HospCusto!M49,OutrosCusto!M49,FICusto!M49)</f>
        <v>0</v>
      </c>
      <c r="H7" s="72">
        <f>SUM(IlumCusto!N109,CondAmbCusto!N49,MotorCusto!N109,RefrigCusto!N49,SolarCusto!N49,HospCusto!N49,OutrosCusto!N49,FICusto!N49)</f>
        <v>0</v>
      </c>
      <c r="M7" s="341"/>
    </row>
    <row r="8" spans="2:17" x14ac:dyDescent="0.2">
      <c r="B8" s="66" t="s">
        <v>885</v>
      </c>
      <c r="C8" s="66" t="s">
        <v>7</v>
      </c>
      <c r="D8" s="67">
        <f t="shared" si="0"/>
        <v>102.56410256410255</v>
      </c>
      <c r="E8" s="68">
        <f t="shared" si="1"/>
        <v>0.02</v>
      </c>
      <c r="F8" s="67">
        <f>(F20*2%)</f>
        <v>102.56410256410255</v>
      </c>
      <c r="G8" s="74">
        <v>0</v>
      </c>
      <c r="H8" s="74">
        <v>0</v>
      </c>
      <c r="M8" s="341"/>
    </row>
    <row r="9" spans="2:17" x14ac:dyDescent="0.2">
      <c r="B9" s="69" t="s">
        <v>884</v>
      </c>
      <c r="C9" s="69" t="s">
        <v>7</v>
      </c>
      <c r="D9" s="70">
        <f t="shared" si="0"/>
        <v>0</v>
      </c>
      <c r="E9" s="71">
        <f>IFERROR(D9/$D$20,0)</f>
        <v>0</v>
      </c>
      <c r="F9" s="72">
        <f>SUM(IlumCusto!L120,CondAmbCusto!L60,MotorCusto!L120,RefrigCusto!L60,SolarCusto!L60,HospCusto!L60,OutrosCusto!L60,FICusto!L60)</f>
        <v>0</v>
      </c>
      <c r="G9" s="72">
        <f>SUM(IlumCusto!M120,CondAmbCusto!M60,MotorCusto!M120,RefrigCusto!M60,SolarCusto!M60,HospCusto!M60,OutrosCusto!M60,FICusto!M60)</f>
        <v>0</v>
      </c>
      <c r="H9" s="72">
        <f>SUM(IlumCusto!N120,CondAmbCusto!N60,MotorCusto!N120,RefrigCusto!N60,SolarCusto!N60,HospCusto!N60,OutrosCusto!N60,FICusto!N60)</f>
        <v>0</v>
      </c>
      <c r="M9" s="341"/>
    </row>
    <row r="10" spans="2:17" x14ac:dyDescent="0.2">
      <c r="B10" s="66" t="s">
        <v>9</v>
      </c>
      <c r="C10" s="66" t="s">
        <v>7</v>
      </c>
      <c r="D10" s="67">
        <f t="shared" si="0"/>
        <v>25.641025641025639</v>
      </c>
      <c r="E10" s="68">
        <f t="shared" si="1"/>
        <v>5.0000000000000001E-3</v>
      </c>
      <c r="F10" s="67">
        <f>F20*0.5%</f>
        <v>25.641025641025639</v>
      </c>
      <c r="G10" s="73">
        <v>0</v>
      </c>
      <c r="H10" s="73">
        <v>0</v>
      </c>
      <c r="M10" s="341"/>
    </row>
    <row r="11" spans="2:17" x14ac:dyDescent="0.2">
      <c r="B11" s="75" t="s">
        <v>178</v>
      </c>
      <c r="C11" s="69" t="s">
        <v>7</v>
      </c>
      <c r="D11" s="70">
        <f t="shared" si="0"/>
        <v>0</v>
      </c>
      <c r="E11" s="71">
        <f t="shared" si="1"/>
        <v>0</v>
      </c>
      <c r="F11" s="72">
        <f>SUM(IlumCusto!L129,CondAmbCusto!L68,MotorCusto!L129,RefrigCusto!L69,SolarCusto!L69,HospCusto!L69,OutrosCusto!L69,FICusto!L69)</f>
        <v>0</v>
      </c>
      <c r="G11" s="72">
        <f>SUM(IlumCusto!M129,CondAmbCusto!M68,MotorCusto!M129,RefrigCusto!M69,SolarCusto!M69,HospCusto!M69,OutrosCusto!M69,FICusto!M69)</f>
        <v>0</v>
      </c>
      <c r="H11" s="72">
        <f>SUM(IlumCusto!N129,CondAmbCusto!N68,MotorCusto!N129,RefrigCusto!N69,SolarCusto!N69,HospCusto!N69,OutrosCusto!N69,FICusto!N69)</f>
        <v>0</v>
      </c>
      <c r="M11" s="341"/>
    </row>
    <row r="12" spans="2:17" x14ac:dyDescent="0.2">
      <c r="B12" s="840" t="s">
        <v>10</v>
      </c>
      <c r="C12" s="841"/>
      <c r="D12" s="841"/>
      <c r="E12" s="841"/>
      <c r="F12" s="841"/>
      <c r="G12" s="841"/>
      <c r="H12" s="842"/>
      <c r="M12" s="341"/>
    </row>
    <row r="13" spans="2:17" x14ac:dyDescent="0.2">
      <c r="B13" s="66" t="s">
        <v>11</v>
      </c>
      <c r="C13" s="66" t="s">
        <v>7</v>
      </c>
      <c r="D13" s="67">
        <f t="shared" ref="D13:D17" si="2">SUM(F13:H13)</f>
        <v>0</v>
      </c>
      <c r="E13" s="68">
        <f t="shared" ref="E13:E20" si="3">IFERROR(D13/$D$20,0)</f>
        <v>0</v>
      </c>
      <c r="F13" s="73">
        <v>0</v>
      </c>
      <c r="G13" s="73">
        <v>0</v>
      </c>
      <c r="H13" s="73">
        <v>0</v>
      </c>
      <c r="M13" s="341"/>
    </row>
    <row r="14" spans="2:17" x14ac:dyDescent="0.2">
      <c r="B14" s="69" t="s">
        <v>175</v>
      </c>
      <c r="C14" s="69" t="s">
        <v>7</v>
      </c>
      <c r="D14" s="70">
        <f>SUM(F14:H14)</f>
        <v>0</v>
      </c>
      <c r="E14" s="71">
        <f t="shared" si="3"/>
        <v>0</v>
      </c>
      <c r="F14" s="72">
        <f>Marketing!L15</f>
        <v>0</v>
      </c>
      <c r="G14" s="72">
        <f>Marketing!M15</f>
        <v>0</v>
      </c>
      <c r="H14" s="72">
        <f>Marketing!N15</f>
        <v>0</v>
      </c>
      <c r="M14" s="341"/>
    </row>
    <row r="15" spans="2:17" x14ac:dyDescent="0.2">
      <c r="B15" s="66" t="s">
        <v>12</v>
      </c>
      <c r="C15" s="66" t="s">
        <v>7</v>
      </c>
      <c r="D15" s="67">
        <f>F15</f>
        <v>5000</v>
      </c>
      <c r="E15" s="68">
        <f t="shared" si="3"/>
        <v>0.97500000000000009</v>
      </c>
      <c r="F15" s="73">
        <v>5000</v>
      </c>
      <c r="G15" s="73">
        <v>0</v>
      </c>
      <c r="H15" s="73">
        <v>0</v>
      </c>
      <c r="M15" s="341"/>
    </row>
    <row r="16" spans="2:17" x14ac:dyDescent="0.2">
      <c r="B16" s="69" t="s">
        <v>13</v>
      </c>
      <c r="C16" s="69" t="s">
        <v>7</v>
      </c>
      <c r="D16" s="70">
        <f t="shared" si="2"/>
        <v>0</v>
      </c>
      <c r="E16" s="71">
        <f t="shared" si="3"/>
        <v>0</v>
      </c>
      <c r="F16" s="72">
        <f>Descarte!L96</f>
        <v>0</v>
      </c>
      <c r="G16" s="72">
        <f>Descarte!M96</f>
        <v>0</v>
      </c>
      <c r="H16" s="72">
        <f>Descarte!N96</f>
        <v>0</v>
      </c>
      <c r="M16" s="341"/>
    </row>
    <row r="17" spans="2:13" x14ac:dyDescent="0.2">
      <c r="B17" s="66" t="s">
        <v>886</v>
      </c>
      <c r="C17" s="66" t="s">
        <v>7</v>
      </c>
      <c r="D17" s="67">
        <f t="shared" si="2"/>
        <v>0</v>
      </c>
      <c r="E17" s="68">
        <f t="shared" si="3"/>
        <v>0</v>
      </c>
      <c r="F17" s="73">
        <f>'M&amp;V'!N467</f>
        <v>0</v>
      </c>
      <c r="G17" s="73">
        <f>'M&amp;V'!O467</f>
        <v>0</v>
      </c>
      <c r="H17" s="73">
        <f>'M&amp;V'!P467</f>
        <v>0</v>
      </c>
      <c r="M17" s="341"/>
    </row>
    <row r="18" spans="2:13" x14ac:dyDescent="0.2">
      <c r="B18" s="69" t="s">
        <v>177</v>
      </c>
      <c r="C18" s="69" t="s">
        <v>7</v>
      </c>
      <c r="D18" s="70">
        <f>SUM(F18:H18)</f>
        <v>0</v>
      </c>
      <c r="E18" s="71">
        <f t="shared" si="3"/>
        <v>0</v>
      </c>
      <c r="F18" s="72">
        <f>Treinamento!L29</f>
        <v>0</v>
      </c>
      <c r="G18" s="72">
        <f>Treinamento!M29</f>
        <v>0</v>
      </c>
      <c r="H18" s="72">
        <f>Treinamento!N29</f>
        <v>0</v>
      </c>
      <c r="M18" s="341"/>
    </row>
    <row r="19" spans="2:13" x14ac:dyDescent="0.2">
      <c r="B19" s="66" t="s">
        <v>15</v>
      </c>
      <c r="C19" s="66" t="s">
        <v>7</v>
      </c>
      <c r="D19" s="67">
        <f>SUM(F19:H19)</f>
        <v>0</v>
      </c>
      <c r="E19" s="68">
        <f t="shared" si="3"/>
        <v>0</v>
      </c>
      <c r="F19" s="73">
        <f>SUM(IlumCusto!L144,CondAmbCusto!L84,MotorCusto!L144,RefrigCusto!L84,SolarCusto!L84,HospCusto!L84,OutrosCusto!L84,FICusto!L84)</f>
        <v>0</v>
      </c>
      <c r="G19" s="73">
        <f>SUM(IlumCusto!M144,CondAmbCusto!M84,MotorCusto!M144,RefrigCusto!M84,SolarCusto!M84,HospCusto!M84,OutrosCusto!M84,FICusto!M84)</f>
        <v>0</v>
      </c>
      <c r="H19" s="73">
        <f>SUM(IlumCusto!N144,CondAmbCusto!N84,MotorCusto!N144,RefrigCusto!N84,SolarCusto!N84,HospCusto!N84,OutrosCusto!N84,FICusto!N84)</f>
        <v>0</v>
      </c>
      <c r="M19" s="341"/>
    </row>
    <row r="20" spans="2:13" x14ac:dyDescent="0.2">
      <c r="B20" s="838" t="s">
        <v>0</v>
      </c>
      <c r="C20" s="838"/>
      <c r="D20" s="314">
        <f>SUM(D6:D11,D13:D19)</f>
        <v>5128.2051282051279</v>
      </c>
      <c r="E20" s="315">
        <f t="shared" si="3"/>
        <v>1</v>
      </c>
      <c r="F20" s="314">
        <f>SUM(F6,F7,F9,F11,F13:F19)/(1-0.025)</f>
        <v>5128.2051282051279</v>
      </c>
      <c r="G20" s="314">
        <f>SUM(G13:G19,G6:G11)</f>
        <v>0</v>
      </c>
      <c r="H20" s="314">
        <f>SUM(H13:H19,H6:H11)</f>
        <v>0</v>
      </c>
      <c r="M20" s="341"/>
    </row>
    <row r="21" spans="2:13" ht="6" customHeight="1" x14ac:dyDescent="0.2">
      <c r="L21" s="342"/>
      <c r="M21" s="341"/>
    </row>
    <row r="22" spans="2:13" x14ac:dyDescent="0.2">
      <c r="B22" s="854" t="s">
        <v>43</v>
      </c>
      <c r="C22" s="854"/>
      <c r="D22" s="76">
        <f>D20-D7</f>
        <v>5128.2051282051279</v>
      </c>
      <c r="G22" s="342"/>
      <c r="L22" s="342"/>
      <c r="M22" s="341"/>
    </row>
    <row r="23" spans="2:13" x14ac:dyDescent="0.2">
      <c r="B23" s="854" t="s">
        <v>105</v>
      </c>
      <c r="C23" s="854"/>
      <c r="D23" s="76">
        <f>D22-D15</f>
        <v>128.20512820512795</v>
      </c>
      <c r="L23" s="342"/>
      <c r="M23" s="341"/>
    </row>
    <row r="24" spans="2:13" ht="6" customHeight="1" x14ac:dyDescent="0.2"/>
    <row r="25" spans="2:13" x14ac:dyDescent="0.2">
      <c r="B25" s="862" t="s">
        <v>141</v>
      </c>
      <c r="C25" s="863"/>
      <c r="D25" s="863"/>
      <c r="E25" s="864"/>
    </row>
    <row r="26" spans="2:13" x14ac:dyDescent="0.2">
      <c r="B26" s="867" t="s">
        <v>883</v>
      </c>
      <c r="C26" s="868"/>
      <c r="D26" s="869"/>
      <c r="E26" s="84" t="s">
        <v>143</v>
      </c>
      <c r="F26" s="85" t="s">
        <v>144</v>
      </c>
    </row>
    <row r="27" spans="2:13" x14ac:dyDescent="0.2">
      <c r="B27" s="865" t="s">
        <v>1109</v>
      </c>
      <c r="C27" s="866"/>
      <c r="D27" s="500">
        <f>SUM(IlumCusto!K108,CondAmbCusto!K48,MotorCusto!K108,RefrigCusto!K48,SolarCusto!K48,HospCusto!K48,OutrosCusto!K48,FICusto!K48)</f>
        <v>0</v>
      </c>
      <c r="E27" s="77">
        <v>0.02</v>
      </c>
      <c r="F27" s="78">
        <f>IFERROR(D27/F7,)</f>
        <v>0</v>
      </c>
      <c r="I27" s="437"/>
    </row>
    <row r="28" spans="2:13" x14ac:dyDescent="0.2">
      <c r="B28" s="860" t="s">
        <v>1088</v>
      </c>
      <c r="C28" s="860"/>
      <c r="D28" s="860"/>
      <c r="E28" s="77">
        <v>0.05</v>
      </c>
      <c r="F28" s="78">
        <f>IFERROR(F14/F20,0)</f>
        <v>0</v>
      </c>
    </row>
    <row r="29" spans="2:13" x14ac:dyDescent="0.2">
      <c r="B29" s="861" t="s">
        <v>1089</v>
      </c>
      <c r="C29" s="861"/>
      <c r="D29" s="861"/>
      <c r="E29" s="77">
        <v>0.05</v>
      </c>
      <c r="F29" s="78">
        <f>IFERROR(F17/F20,0)</f>
        <v>0</v>
      </c>
    </row>
    <row r="30" spans="2:13" x14ac:dyDescent="0.2">
      <c r="B30" s="860" t="s">
        <v>1090</v>
      </c>
      <c r="C30" s="860"/>
      <c r="D30" s="860"/>
      <c r="E30" s="77">
        <v>0.03</v>
      </c>
      <c r="F30" s="78">
        <f>IFERROR(F18/F20,0)</f>
        <v>0</v>
      </c>
    </row>
    <row r="31" spans="2:13" ht="6" customHeight="1" x14ac:dyDescent="0.2"/>
    <row r="32" spans="2:13" x14ac:dyDescent="0.2">
      <c r="B32" s="837" t="s">
        <v>106</v>
      </c>
      <c r="C32" s="837"/>
      <c r="D32" s="837"/>
      <c r="E32" s="837"/>
      <c r="F32" s="837"/>
      <c r="G32" s="837"/>
      <c r="H32" s="837"/>
      <c r="I32" s="837"/>
      <c r="J32" s="837"/>
      <c r="K32" s="837"/>
      <c r="L32" s="837"/>
    </row>
    <row r="33" spans="2:14" ht="15" customHeight="1" x14ac:dyDescent="0.2">
      <c r="B33" s="855" t="s">
        <v>801</v>
      </c>
      <c r="C33" s="856"/>
      <c r="D33" s="846" t="s">
        <v>61</v>
      </c>
      <c r="E33" s="843" t="s">
        <v>720</v>
      </c>
      <c r="F33" s="846" t="s">
        <v>41</v>
      </c>
      <c r="G33" s="843" t="s">
        <v>205</v>
      </c>
      <c r="H33" s="843" t="s">
        <v>206</v>
      </c>
      <c r="I33" s="843" t="s">
        <v>207</v>
      </c>
      <c r="J33" s="846" t="s">
        <v>134</v>
      </c>
      <c r="K33" s="846" t="s">
        <v>993</v>
      </c>
      <c r="L33" s="846" t="s">
        <v>31</v>
      </c>
    </row>
    <row r="34" spans="2:14" ht="14.25" customHeight="1" x14ac:dyDescent="0.2">
      <c r="B34" s="857"/>
      <c r="C34" s="858"/>
      <c r="D34" s="844"/>
      <c r="E34" s="859"/>
      <c r="F34" s="844"/>
      <c r="G34" s="844"/>
      <c r="H34" s="844"/>
      <c r="I34" s="844"/>
      <c r="J34" s="844"/>
      <c r="K34" s="844"/>
      <c r="L34" s="844"/>
    </row>
    <row r="35" spans="2:14" x14ac:dyDescent="0.2">
      <c r="B35" s="840" t="s">
        <v>6</v>
      </c>
      <c r="C35" s="841"/>
      <c r="D35" s="841"/>
      <c r="E35" s="841"/>
      <c r="F35" s="841"/>
      <c r="G35" s="841"/>
      <c r="H35" s="841"/>
      <c r="I35" s="841"/>
      <c r="J35" s="841"/>
      <c r="K35" s="841"/>
      <c r="L35" s="842"/>
    </row>
    <row r="36" spans="2:14" x14ac:dyDescent="0.2">
      <c r="B36" s="839" t="s">
        <v>142</v>
      </c>
      <c r="C36" s="69" t="s">
        <v>7</v>
      </c>
      <c r="D36" s="70">
        <f>IlumCusto!K109</f>
        <v>0</v>
      </c>
      <c r="E36" s="70">
        <f>CondAmbCusto!K49</f>
        <v>0</v>
      </c>
      <c r="F36" s="70">
        <f>MotorCusto!K109</f>
        <v>0</v>
      </c>
      <c r="G36" s="70">
        <f>RefrigCusto!K49</f>
        <v>0</v>
      </c>
      <c r="H36" s="70">
        <f>SolarCusto!K49</f>
        <v>0</v>
      </c>
      <c r="I36" s="70">
        <f>HospCusto!K49</f>
        <v>0</v>
      </c>
      <c r="J36" s="70">
        <f>OutrosCusto!K49</f>
        <v>0</v>
      </c>
      <c r="K36" s="70">
        <f>FICusto!K49</f>
        <v>0</v>
      </c>
      <c r="L36" s="70">
        <f>SUM(D36:K36)</f>
        <v>0</v>
      </c>
      <c r="N36" s="342"/>
    </row>
    <row r="37" spans="2:14" x14ac:dyDescent="0.2">
      <c r="B37" s="839"/>
      <c r="C37" s="69" t="s">
        <v>3</v>
      </c>
      <c r="D37" s="79">
        <f t="shared" ref="D37:L37" si="4">IFERROR(D36/$L$36,0)</f>
        <v>0</v>
      </c>
      <c r="E37" s="79">
        <f t="shared" si="4"/>
        <v>0</v>
      </c>
      <c r="F37" s="79">
        <f t="shared" si="4"/>
        <v>0</v>
      </c>
      <c r="G37" s="79">
        <f t="shared" si="4"/>
        <v>0</v>
      </c>
      <c r="H37" s="79">
        <f t="shared" si="4"/>
        <v>0</v>
      </c>
      <c r="I37" s="79">
        <f t="shared" si="4"/>
        <v>0</v>
      </c>
      <c r="J37" s="79">
        <f t="shared" si="4"/>
        <v>0</v>
      </c>
      <c r="K37" s="79">
        <f t="shared" si="4"/>
        <v>0</v>
      </c>
      <c r="L37" s="79">
        <f t="shared" si="4"/>
        <v>0</v>
      </c>
    </row>
    <row r="38" spans="2:14" x14ac:dyDescent="0.2">
      <c r="B38" s="66" t="s">
        <v>176</v>
      </c>
      <c r="C38" s="66" t="s">
        <v>7</v>
      </c>
      <c r="D38" s="67">
        <f>Diagnóstico!L13</f>
        <v>0</v>
      </c>
      <c r="E38" s="67">
        <f>Diagnóstico!L14</f>
        <v>0</v>
      </c>
      <c r="F38" s="67">
        <f>Diagnóstico!L15</f>
        <v>0</v>
      </c>
      <c r="G38" s="67">
        <f>Diagnóstico!L16</f>
        <v>0</v>
      </c>
      <c r="H38" s="67">
        <f>Diagnóstico!L17</f>
        <v>0</v>
      </c>
      <c r="I38" s="67">
        <f>Diagnóstico!L18</f>
        <v>0</v>
      </c>
      <c r="J38" s="67">
        <f>Diagnóstico!L19</f>
        <v>0</v>
      </c>
      <c r="K38" s="67">
        <f>Diagnóstico!L20</f>
        <v>0</v>
      </c>
      <c r="L38" s="67">
        <f>SUM(D38:K38)</f>
        <v>0</v>
      </c>
    </row>
    <row r="39" spans="2:14" x14ac:dyDescent="0.2">
      <c r="B39" s="69" t="s">
        <v>140</v>
      </c>
      <c r="C39" s="69" t="s">
        <v>7</v>
      </c>
      <c r="D39" s="70">
        <f t="shared" ref="D39:K39" si="5">D37*$D$8</f>
        <v>0</v>
      </c>
      <c r="E39" s="70">
        <f t="shared" si="5"/>
        <v>0</v>
      </c>
      <c r="F39" s="70">
        <f t="shared" si="5"/>
        <v>0</v>
      </c>
      <c r="G39" s="70">
        <f t="shared" si="5"/>
        <v>0</v>
      </c>
      <c r="H39" s="70">
        <f t="shared" si="5"/>
        <v>0</v>
      </c>
      <c r="I39" s="70">
        <f t="shared" si="5"/>
        <v>0</v>
      </c>
      <c r="J39" s="70">
        <f t="shared" si="5"/>
        <v>0</v>
      </c>
      <c r="K39" s="70">
        <f t="shared" si="5"/>
        <v>0</v>
      </c>
      <c r="L39" s="70">
        <f>SUM(D39:K39)</f>
        <v>0</v>
      </c>
    </row>
    <row r="40" spans="2:14" x14ac:dyDescent="0.2">
      <c r="B40" s="66" t="s">
        <v>8</v>
      </c>
      <c r="C40" s="66" t="s">
        <v>7</v>
      </c>
      <c r="D40" s="67">
        <f>IlumCusto!K120</f>
        <v>0</v>
      </c>
      <c r="E40" s="67">
        <f>CondAmbCusto!K60</f>
        <v>0</v>
      </c>
      <c r="F40" s="67">
        <f>MotorCusto!K120</f>
        <v>0</v>
      </c>
      <c r="G40" s="67">
        <f>RefrigCusto!K60</f>
        <v>0</v>
      </c>
      <c r="H40" s="67">
        <f>SolarCusto!K60</f>
        <v>0</v>
      </c>
      <c r="I40" s="67">
        <f>HospCusto!K60</f>
        <v>0</v>
      </c>
      <c r="J40" s="67">
        <f>OutrosCusto!K60</f>
        <v>0</v>
      </c>
      <c r="K40" s="67">
        <f>FICusto!K60</f>
        <v>0</v>
      </c>
      <c r="L40" s="67">
        <f>SUM(D40:K40)</f>
        <v>0</v>
      </c>
    </row>
    <row r="41" spans="2:14" x14ac:dyDescent="0.2">
      <c r="B41" s="69" t="s">
        <v>9</v>
      </c>
      <c r="C41" s="69" t="s">
        <v>7</v>
      </c>
      <c r="D41" s="70">
        <f>D37*$D$10</f>
        <v>0</v>
      </c>
      <c r="E41" s="70">
        <f t="shared" ref="E41:K41" si="6">E37*$D$10</f>
        <v>0</v>
      </c>
      <c r="F41" s="70">
        <f t="shared" si="6"/>
        <v>0</v>
      </c>
      <c r="G41" s="70">
        <f t="shared" si="6"/>
        <v>0</v>
      </c>
      <c r="H41" s="70">
        <f t="shared" si="6"/>
        <v>0</v>
      </c>
      <c r="I41" s="70">
        <f t="shared" si="6"/>
        <v>0</v>
      </c>
      <c r="J41" s="70">
        <f t="shared" si="6"/>
        <v>0</v>
      </c>
      <c r="K41" s="70">
        <f t="shared" si="6"/>
        <v>0</v>
      </c>
      <c r="L41" s="70">
        <f>SUM(D41:K41)</f>
        <v>0</v>
      </c>
    </row>
    <row r="42" spans="2:14" x14ac:dyDescent="0.2">
      <c r="B42" s="840" t="s">
        <v>10</v>
      </c>
      <c r="C42" s="841"/>
      <c r="D42" s="841"/>
      <c r="E42" s="841"/>
      <c r="F42" s="841"/>
      <c r="G42" s="841"/>
      <c r="H42" s="841"/>
      <c r="I42" s="841"/>
      <c r="J42" s="841"/>
      <c r="K42" s="841"/>
      <c r="L42" s="842"/>
    </row>
    <row r="43" spans="2:14" x14ac:dyDescent="0.2">
      <c r="B43" s="66" t="s">
        <v>11</v>
      </c>
      <c r="C43" s="66" t="s">
        <v>7</v>
      </c>
      <c r="D43" s="67">
        <f>D37*D13</f>
        <v>0</v>
      </c>
      <c r="E43" s="67">
        <f t="shared" ref="E43:K43" si="7">E37*$D$13</f>
        <v>0</v>
      </c>
      <c r="F43" s="67">
        <f t="shared" si="7"/>
        <v>0</v>
      </c>
      <c r="G43" s="67">
        <f t="shared" si="7"/>
        <v>0</v>
      </c>
      <c r="H43" s="67">
        <f t="shared" si="7"/>
        <v>0</v>
      </c>
      <c r="I43" s="67">
        <f t="shared" si="7"/>
        <v>0</v>
      </c>
      <c r="J43" s="67">
        <f t="shared" si="7"/>
        <v>0</v>
      </c>
      <c r="K43" s="67">
        <f t="shared" si="7"/>
        <v>0</v>
      </c>
      <c r="L43" s="67">
        <f>SUM(D43:K43)</f>
        <v>0</v>
      </c>
    </row>
    <row r="44" spans="2:14" x14ac:dyDescent="0.2">
      <c r="B44" s="69" t="s">
        <v>175</v>
      </c>
      <c r="C44" s="69" t="s">
        <v>7</v>
      </c>
      <c r="D44" s="70">
        <f>Marketing!K18</f>
        <v>0</v>
      </c>
      <c r="E44" s="70">
        <f>Marketing!K19</f>
        <v>0</v>
      </c>
      <c r="F44" s="70">
        <f>Marketing!K20</f>
        <v>0</v>
      </c>
      <c r="G44" s="70">
        <f>Marketing!K21</f>
        <v>0</v>
      </c>
      <c r="H44" s="70">
        <f>Marketing!K22</f>
        <v>0</v>
      </c>
      <c r="I44" s="70">
        <f>Marketing!K23</f>
        <v>0</v>
      </c>
      <c r="J44" s="70">
        <f>Marketing!K24</f>
        <v>0</v>
      </c>
      <c r="K44" s="70">
        <f>Marketing!K25</f>
        <v>0</v>
      </c>
      <c r="L44" s="70">
        <f t="shared" ref="L44:L49" si="8">SUM(D44:K44)</f>
        <v>0</v>
      </c>
    </row>
    <row r="45" spans="2:14" x14ac:dyDescent="0.2">
      <c r="B45" s="66" t="s">
        <v>12</v>
      </c>
      <c r="C45" s="66" t="s">
        <v>7</v>
      </c>
      <c r="D45" s="67">
        <f>D37*$D$15</f>
        <v>0</v>
      </c>
      <c r="E45" s="67">
        <f t="shared" ref="E45:K45" si="9">E37*$D$15</f>
        <v>0</v>
      </c>
      <c r="F45" s="67">
        <f t="shared" si="9"/>
        <v>0</v>
      </c>
      <c r="G45" s="67">
        <f t="shared" si="9"/>
        <v>0</v>
      </c>
      <c r="H45" s="67">
        <f t="shared" si="9"/>
        <v>0</v>
      </c>
      <c r="I45" s="67">
        <f t="shared" si="9"/>
        <v>0</v>
      </c>
      <c r="J45" s="67">
        <f t="shared" si="9"/>
        <v>0</v>
      </c>
      <c r="K45" s="67">
        <f t="shared" si="9"/>
        <v>0</v>
      </c>
      <c r="L45" s="67">
        <f t="shared" si="8"/>
        <v>0</v>
      </c>
    </row>
    <row r="46" spans="2:14" x14ac:dyDescent="0.2">
      <c r="B46" s="69" t="s">
        <v>13</v>
      </c>
      <c r="C46" s="69" t="s">
        <v>7</v>
      </c>
      <c r="D46" s="70">
        <f>IlumCusto!K138</f>
        <v>0</v>
      </c>
      <c r="E46" s="70">
        <f>CondAmbCusto!K78</f>
        <v>0</v>
      </c>
      <c r="F46" s="70">
        <f>MotorCusto!K138</f>
        <v>0</v>
      </c>
      <c r="G46" s="70">
        <f>RefrigCusto!K78</f>
        <v>0</v>
      </c>
      <c r="H46" s="70">
        <f>SolarCusto!K78</f>
        <v>0</v>
      </c>
      <c r="I46" s="70">
        <f>HospCusto!K78</f>
        <v>0</v>
      </c>
      <c r="J46" s="70">
        <f>OutrosCusto!K78</f>
        <v>0</v>
      </c>
      <c r="K46" s="70">
        <v>0</v>
      </c>
      <c r="L46" s="70">
        <f t="shared" si="8"/>
        <v>0</v>
      </c>
      <c r="M46" s="345"/>
    </row>
    <row r="47" spans="2:14" x14ac:dyDescent="0.2">
      <c r="B47" s="66" t="s">
        <v>14</v>
      </c>
      <c r="C47" s="66" t="s">
        <v>7</v>
      </c>
      <c r="D47" s="67">
        <f>IlumCusto!K139</f>
        <v>0</v>
      </c>
      <c r="E47" s="67">
        <f>CondAmbCusto!K79</f>
        <v>0</v>
      </c>
      <c r="F47" s="67">
        <f>MotorCusto!K139</f>
        <v>0</v>
      </c>
      <c r="G47" s="67">
        <f>RefrigCusto!K79</f>
        <v>0</v>
      </c>
      <c r="H47" s="67">
        <f>SolarCusto!K79</f>
        <v>0</v>
      </c>
      <c r="I47" s="67">
        <f>HospCusto!K79</f>
        <v>0</v>
      </c>
      <c r="J47" s="67">
        <f>OutrosCusto!K79</f>
        <v>0</v>
      </c>
      <c r="K47" s="67">
        <f>FICusto!K79</f>
        <v>0</v>
      </c>
      <c r="L47" s="67">
        <f t="shared" si="8"/>
        <v>0</v>
      </c>
      <c r="M47" s="345"/>
    </row>
    <row r="48" spans="2:14" x14ac:dyDescent="0.2">
      <c r="B48" s="69" t="s">
        <v>177</v>
      </c>
      <c r="C48" s="69" t="s">
        <v>7</v>
      </c>
      <c r="D48" s="70">
        <f>Treinamento!K32</f>
        <v>0</v>
      </c>
      <c r="E48" s="70">
        <f>Treinamento!K33</f>
        <v>0</v>
      </c>
      <c r="F48" s="70">
        <f>Treinamento!K34</f>
        <v>0</v>
      </c>
      <c r="G48" s="70">
        <f>Treinamento!K35</f>
        <v>0</v>
      </c>
      <c r="H48" s="70">
        <f>Treinamento!K36</f>
        <v>0</v>
      </c>
      <c r="I48" s="70">
        <f>Treinamento!K37</f>
        <v>0</v>
      </c>
      <c r="J48" s="70">
        <f>Treinamento!K38</f>
        <v>0</v>
      </c>
      <c r="K48" s="70">
        <f>Treinamento!K39</f>
        <v>0</v>
      </c>
      <c r="L48" s="70">
        <f t="shared" si="8"/>
        <v>0</v>
      </c>
      <c r="M48" s="345"/>
    </row>
    <row r="49" spans="2:13" x14ac:dyDescent="0.2">
      <c r="B49" s="66" t="s">
        <v>15</v>
      </c>
      <c r="C49" s="66" t="s">
        <v>7</v>
      </c>
      <c r="D49" s="67">
        <f>IlumCusto!K144</f>
        <v>0</v>
      </c>
      <c r="E49" s="67">
        <f>CondAmbCusto!K84</f>
        <v>0</v>
      </c>
      <c r="F49" s="67">
        <f>MotorCusto!K144</f>
        <v>0</v>
      </c>
      <c r="G49" s="67">
        <f>RefrigCusto!K84</f>
        <v>0</v>
      </c>
      <c r="H49" s="67">
        <f>SolarCusto!K84</f>
        <v>0</v>
      </c>
      <c r="I49" s="67">
        <f>HospCusto!K84</f>
        <v>0</v>
      </c>
      <c r="J49" s="67">
        <f>OutrosCusto!K84</f>
        <v>0</v>
      </c>
      <c r="K49" s="67">
        <f>FICusto!K84</f>
        <v>0</v>
      </c>
      <c r="L49" s="67">
        <f t="shared" si="8"/>
        <v>0</v>
      </c>
      <c r="M49" s="345"/>
    </row>
    <row r="50" spans="2:13" x14ac:dyDescent="0.2">
      <c r="B50" s="838" t="s">
        <v>0</v>
      </c>
      <c r="C50" s="838"/>
      <c r="D50" s="314">
        <f t="shared" ref="D50:L50" si="10">SUM(D43:D49,D38:D41,D36)</f>
        <v>0</v>
      </c>
      <c r="E50" s="314">
        <f t="shared" si="10"/>
        <v>0</v>
      </c>
      <c r="F50" s="314">
        <f t="shared" si="10"/>
        <v>0</v>
      </c>
      <c r="G50" s="314">
        <f t="shared" si="10"/>
        <v>0</v>
      </c>
      <c r="H50" s="314">
        <f t="shared" si="10"/>
        <v>0</v>
      </c>
      <c r="I50" s="314">
        <f t="shared" si="10"/>
        <v>0</v>
      </c>
      <c r="J50" s="314">
        <f t="shared" si="10"/>
        <v>0</v>
      </c>
      <c r="K50" s="314">
        <f t="shared" si="10"/>
        <v>0</v>
      </c>
      <c r="L50" s="314">
        <f t="shared" si="10"/>
        <v>0</v>
      </c>
      <c r="M50" s="345"/>
    </row>
    <row r="51" spans="2:13" x14ac:dyDescent="0.2">
      <c r="B51" s="845" t="s">
        <v>43</v>
      </c>
      <c r="C51" s="845"/>
      <c r="D51" s="80">
        <f t="shared" ref="D51:I51" si="11">SUM(D38:D41,D43:D49)</f>
        <v>0</v>
      </c>
      <c r="E51" s="80">
        <f t="shared" si="11"/>
        <v>0</v>
      </c>
      <c r="F51" s="80">
        <f t="shared" si="11"/>
        <v>0</v>
      </c>
      <c r="G51" s="80">
        <f t="shared" si="11"/>
        <v>0</v>
      </c>
      <c r="H51" s="80">
        <f t="shared" si="11"/>
        <v>0</v>
      </c>
      <c r="I51" s="80">
        <f t="shared" si="11"/>
        <v>0</v>
      </c>
      <c r="J51" s="80">
        <f>SUM(J38:J41,J43:J49)</f>
        <v>0</v>
      </c>
      <c r="K51" s="80">
        <f>SUM(K38:K41,K43:K49)</f>
        <v>0</v>
      </c>
      <c r="L51" s="80">
        <f>L50-L36</f>
        <v>0</v>
      </c>
      <c r="M51" s="346"/>
    </row>
    <row r="52" spans="2:13" x14ac:dyDescent="0.2">
      <c r="B52" s="836" t="s">
        <v>105</v>
      </c>
      <c r="C52" s="836"/>
      <c r="D52" s="81">
        <f t="shared" ref="D52:I52" si="12">D51-D45</f>
        <v>0</v>
      </c>
      <c r="E52" s="81">
        <f t="shared" si="12"/>
        <v>0</v>
      </c>
      <c r="F52" s="81">
        <f t="shared" si="12"/>
        <v>0</v>
      </c>
      <c r="G52" s="81">
        <f t="shared" si="12"/>
        <v>0</v>
      </c>
      <c r="H52" s="81">
        <f t="shared" si="12"/>
        <v>0</v>
      </c>
      <c r="I52" s="81">
        <f t="shared" si="12"/>
        <v>0</v>
      </c>
      <c r="J52" s="81">
        <f>J51-J45</f>
        <v>0</v>
      </c>
      <c r="K52" s="81">
        <f>K51-K45</f>
        <v>0</v>
      </c>
      <c r="L52" s="81">
        <f>L51-L45</f>
        <v>0</v>
      </c>
      <c r="M52" s="345"/>
    </row>
    <row r="53" spans="2:13" x14ac:dyDescent="0.2">
      <c r="E53" s="347"/>
    </row>
    <row r="54" spans="2:13" x14ac:dyDescent="0.2">
      <c r="D54" s="347"/>
    </row>
  </sheetData>
  <sheetProtection algorithmName="SHA-512" hashValue="gZuKACLe0UBdY0yuvL+x0I39mFj6vXYJPR0fcXvpKcQ+D/RqshH7ewJdCvRuripx7YQaVw0KaZ6sSxrJB++WaQ==" saltValue="pe57qaU3PIevWVe3684e2A==" spinCount="100000" sheet="1" autoFilter="0"/>
  <mergeCells count="32">
    <mergeCell ref="B22:C22"/>
    <mergeCell ref="B33:C34"/>
    <mergeCell ref="D33:D34"/>
    <mergeCell ref="E33:E34"/>
    <mergeCell ref="F33:F34"/>
    <mergeCell ref="B28:D28"/>
    <mergeCell ref="B29:D29"/>
    <mergeCell ref="B23:C23"/>
    <mergeCell ref="B25:E25"/>
    <mergeCell ref="B27:C27"/>
    <mergeCell ref="B26:D26"/>
    <mergeCell ref="B30:D30"/>
    <mergeCell ref="B2:H2"/>
    <mergeCell ref="D3:E3"/>
    <mergeCell ref="B20:C20"/>
    <mergeCell ref="B3:C4"/>
    <mergeCell ref="F3:H3"/>
    <mergeCell ref="B5:H5"/>
    <mergeCell ref="B12:H12"/>
    <mergeCell ref="B52:C52"/>
    <mergeCell ref="B32:L32"/>
    <mergeCell ref="B50:C50"/>
    <mergeCell ref="B36:B37"/>
    <mergeCell ref="B35:L35"/>
    <mergeCell ref="G33:G34"/>
    <mergeCell ref="B51:C51"/>
    <mergeCell ref="B42:L42"/>
    <mergeCell ref="J33:J34"/>
    <mergeCell ref="L33:L34"/>
    <mergeCell ref="I33:I34"/>
    <mergeCell ref="K33:K34"/>
    <mergeCell ref="H33:H34"/>
  </mergeCells>
  <phoneticPr fontId="5" type="noConversion"/>
  <conditionalFormatting sqref="F27">
    <cfRule type="cellIs" dxfId="135" priority="4" operator="greaterThan">
      <formula>0.02</formula>
    </cfRule>
  </conditionalFormatting>
  <conditionalFormatting sqref="F27:F30">
    <cfRule type="cellIs" dxfId="134" priority="11" stopIfTrue="1" operator="greaterThan">
      <formula>$E27</formula>
    </cfRule>
    <cfRule type="cellIs" dxfId="133" priority="12" stopIfTrue="1" operator="lessThanOrEqual">
      <formula>$E27</formula>
    </cfRule>
  </conditionalFormatting>
  <conditionalFormatting sqref="F28:F29">
    <cfRule type="cellIs" dxfId="132" priority="2" operator="greaterThan">
      <formula>0.05</formula>
    </cfRule>
  </conditionalFormatting>
  <conditionalFormatting sqref="F30">
    <cfRule type="cellIs" dxfId="131" priority="1" operator="greaterThan">
      <formula>0.03</formula>
    </cfRule>
  </conditionalFormatting>
  <dataValidations count="1">
    <dataValidation operator="lessThan" allowBlank="1" showInputMessage="1" showErrorMessage="1" sqref="F13" xr:uid="{03D19476-D678-41F2-B6E6-FAF209C0F5AF}"/>
  </dataValidations>
  <pageMargins left="0.78740157499999996" right="0.78740157499999996" top="0.984251969" bottom="0.984251969" header="0.49212598499999999" footer="0.49212598499999999"/>
  <pageSetup paperSize="9" scale="50" orientation="landscape" r:id="rId1"/>
  <headerFooter alignWithMargins="0"/>
  <ignoredErrors>
    <ignoredError sqref="D13" formulaRange="1"/>
  </ignoredErrors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D9B7-41A9-4BAB-9156-F19E3A1A3473}">
  <sheetPr codeName="Plan13">
    <tabColor theme="6"/>
  </sheetPr>
  <dimension ref="B2:BE64"/>
  <sheetViews>
    <sheetView showGridLines="0" zoomScale="90" zoomScaleNormal="90" workbookViewId="0">
      <pane xSplit="7" ySplit="3" topLeftCell="H4" activePane="bottomRight" state="frozen"/>
      <selection activeCell="H20" sqref="H20"/>
      <selection pane="topRight" activeCell="H20" sqref="H20"/>
      <selection pane="bottomLeft" activeCell="H20" sqref="H20"/>
      <selection pane="bottomRight" activeCell="H5" sqref="H5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5703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9" width="13.85546875" style="373" bestFit="1" customWidth="1"/>
    <col min="10" max="12" width="11.5703125" style="373" customWidth="1"/>
    <col min="13" max="13" width="13.42578125" style="373" bestFit="1" customWidth="1"/>
    <col min="14" max="15" width="13.42578125" style="373" customWidth="1"/>
    <col min="16" max="16" width="14.42578125" style="373" customWidth="1"/>
    <col min="17" max="27" width="11.5703125" style="373" customWidth="1"/>
    <col min="28" max="16384" width="9.140625" style="373"/>
  </cols>
  <sheetData>
    <row r="2" spans="2:28" ht="22.5" customHeight="1" x14ac:dyDescent="0.2">
      <c r="B2" s="1087" t="s">
        <v>790</v>
      </c>
      <c r="C2" s="1087"/>
      <c r="D2" s="1087"/>
      <c r="E2" s="1087"/>
      <c r="F2" s="1087"/>
      <c r="G2" s="1087"/>
    </row>
    <row r="3" spans="2:28" x14ac:dyDescent="0.2">
      <c r="B3" s="1048" t="s">
        <v>682</v>
      </c>
      <c r="C3" s="1049"/>
      <c r="D3" s="1049"/>
      <c r="E3" s="1049"/>
      <c r="F3" s="1049"/>
      <c r="G3" s="328" t="s">
        <v>31</v>
      </c>
      <c r="H3" s="387" t="s">
        <v>525</v>
      </c>
      <c r="I3" s="387" t="s">
        <v>526</v>
      </c>
      <c r="J3" s="387" t="s">
        <v>527</v>
      </c>
      <c r="K3" s="387" t="s">
        <v>528</v>
      </c>
      <c r="L3" s="387" t="s">
        <v>529</v>
      </c>
      <c r="M3" s="387" t="s">
        <v>530</v>
      </c>
      <c r="N3" s="387" t="s">
        <v>531</v>
      </c>
      <c r="O3" s="387" t="s">
        <v>532</v>
      </c>
      <c r="P3" s="387" t="s">
        <v>533</v>
      </c>
      <c r="Q3" s="387" t="s">
        <v>534</v>
      </c>
      <c r="R3" s="387" t="s">
        <v>535</v>
      </c>
      <c r="S3" s="387" t="s">
        <v>536</v>
      </c>
      <c r="T3" s="387" t="s">
        <v>537</v>
      </c>
      <c r="U3" s="387" t="s">
        <v>538</v>
      </c>
      <c r="V3" s="387" t="s">
        <v>539</v>
      </c>
      <c r="W3" s="387" t="s">
        <v>540</v>
      </c>
      <c r="X3" s="387" t="s">
        <v>541</v>
      </c>
      <c r="Y3" s="387" t="s">
        <v>542</v>
      </c>
      <c r="Z3" s="387" t="s">
        <v>543</v>
      </c>
      <c r="AA3" s="387" t="s">
        <v>544</v>
      </c>
    </row>
    <row r="4" spans="2:28" s="383" customFormat="1" x14ac:dyDescent="0.2">
      <c r="B4" s="1048" t="s">
        <v>861</v>
      </c>
      <c r="C4" s="1049"/>
      <c r="D4" s="1049"/>
      <c r="E4" s="1049"/>
      <c r="F4" s="1049"/>
      <c r="G4" s="184" t="s">
        <v>31</v>
      </c>
      <c r="H4" s="185" t="s">
        <v>525</v>
      </c>
      <c r="I4" s="185" t="s">
        <v>526</v>
      </c>
      <c r="J4" s="185" t="s">
        <v>527</v>
      </c>
      <c r="K4" s="185" t="s">
        <v>528</v>
      </c>
      <c r="L4" s="185" t="s">
        <v>529</v>
      </c>
      <c r="M4" s="185" t="s">
        <v>530</v>
      </c>
      <c r="N4" s="185" t="s">
        <v>531</v>
      </c>
      <c r="O4" s="185" t="s">
        <v>532</v>
      </c>
      <c r="P4" s="185" t="s">
        <v>533</v>
      </c>
      <c r="Q4" s="185" t="s">
        <v>534</v>
      </c>
      <c r="R4" s="185" t="s">
        <v>535</v>
      </c>
      <c r="S4" s="185" t="s">
        <v>536</v>
      </c>
      <c r="T4" s="185" t="s">
        <v>537</v>
      </c>
      <c r="U4" s="185" t="s">
        <v>538</v>
      </c>
      <c r="V4" s="185" t="s">
        <v>539</v>
      </c>
      <c r="W4" s="185" t="s">
        <v>540</v>
      </c>
      <c r="X4" s="185" t="s">
        <v>541</v>
      </c>
      <c r="Y4" s="185" t="s">
        <v>542</v>
      </c>
      <c r="Z4" s="185" t="s">
        <v>543</v>
      </c>
      <c r="AA4" s="185" t="s">
        <v>544</v>
      </c>
    </row>
    <row r="5" spans="2:28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  <c r="AB5" s="658"/>
    </row>
    <row r="6" spans="2:28" ht="18" x14ac:dyDescent="0.2">
      <c r="B6" s="181">
        <f>B5+1</f>
        <v>2</v>
      </c>
      <c r="C6" s="186" t="s">
        <v>545</v>
      </c>
      <c r="D6" s="186"/>
      <c r="E6" s="191" t="s">
        <v>368</v>
      </c>
      <c r="F6" s="192" t="s">
        <v>369</v>
      </c>
      <c r="G6" s="201">
        <f>SUM(H6:AA6)</f>
        <v>0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  <c r="AB6" s="658"/>
    </row>
    <row r="7" spans="2:28" ht="18" x14ac:dyDescent="0.2">
      <c r="B7" s="1081">
        <f>B6+1</f>
        <v>3</v>
      </c>
      <c r="C7" s="186" t="s">
        <v>447</v>
      </c>
      <c r="D7" s="186"/>
      <c r="E7" s="191"/>
      <c r="F7" s="192" t="s">
        <v>448</v>
      </c>
      <c r="G7" s="196" t="str">
        <f>IF(COUNTA(H7:AA7)=0,"",IF(LARGE(H7:AA7,1)&gt;1,"ERRO",""))</f>
        <v/>
      </c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59"/>
      <c r="U7" s="659"/>
      <c r="V7" s="659"/>
      <c r="W7" s="659"/>
      <c r="X7" s="659"/>
      <c r="Y7" s="659"/>
      <c r="Z7" s="659"/>
      <c r="AA7" s="659"/>
      <c r="AB7" s="658"/>
    </row>
    <row r="8" spans="2:28" ht="18" x14ac:dyDescent="0.2">
      <c r="B8" s="1082"/>
      <c r="C8" s="186" t="s">
        <v>449</v>
      </c>
      <c r="D8" s="186"/>
      <c r="E8" s="191" t="s">
        <v>368</v>
      </c>
      <c r="F8" s="192" t="s">
        <v>450</v>
      </c>
      <c r="G8" s="201">
        <f>SUM(H8:AA8)</f>
        <v>0</v>
      </c>
      <c r="H8" s="195">
        <f>H6*H7</f>
        <v>0</v>
      </c>
      <c r="I8" s="195">
        <f t="shared" ref="I8:AA8" si="0">I6*I7</f>
        <v>0</v>
      </c>
      <c r="J8" s="195">
        <f t="shared" si="0"/>
        <v>0</v>
      </c>
      <c r="K8" s="195">
        <f t="shared" si="0"/>
        <v>0</v>
      </c>
      <c r="L8" s="195">
        <f t="shared" si="0"/>
        <v>0</v>
      </c>
      <c r="M8" s="195">
        <f t="shared" si="0"/>
        <v>0</v>
      </c>
      <c r="N8" s="195">
        <f t="shared" si="0"/>
        <v>0</v>
      </c>
      <c r="O8" s="195">
        <f t="shared" si="0"/>
        <v>0</v>
      </c>
      <c r="P8" s="195">
        <f t="shared" si="0"/>
        <v>0</v>
      </c>
      <c r="Q8" s="195">
        <f t="shared" si="0"/>
        <v>0</v>
      </c>
      <c r="R8" s="195">
        <f t="shared" si="0"/>
        <v>0</v>
      </c>
      <c r="S8" s="195">
        <f t="shared" si="0"/>
        <v>0</v>
      </c>
      <c r="T8" s="195">
        <f t="shared" si="0"/>
        <v>0</v>
      </c>
      <c r="U8" s="195">
        <f t="shared" si="0"/>
        <v>0</v>
      </c>
      <c r="V8" s="195">
        <f t="shared" si="0"/>
        <v>0</v>
      </c>
      <c r="W8" s="195">
        <f t="shared" si="0"/>
        <v>0</v>
      </c>
      <c r="X8" s="195">
        <f t="shared" si="0"/>
        <v>0</v>
      </c>
      <c r="Y8" s="195">
        <f t="shared" si="0"/>
        <v>0</v>
      </c>
      <c r="Z8" s="195">
        <f t="shared" si="0"/>
        <v>0</v>
      </c>
      <c r="AA8" s="195">
        <f t="shared" si="0"/>
        <v>0</v>
      </c>
    </row>
    <row r="9" spans="2:28" ht="18" x14ac:dyDescent="0.2">
      <c r="B9" s="181">
        <f>B7+1</f>
        <v>4</v>
      </c>
      <c r="C9" s="186" t="s">
        <v>16</v>
      </c>
      <c r="D9" s="186"/>
      <c r="E9" s="191"/>
      <c r="F9" s="192" t="s">
        <v>403</v>
      </c>
      <c r="G9" s="194">
        <f>SUM(H9:AA9)</f>
        <v>0</v>
      </c>
      <c r="H9" s="638"/>
      <c r="I9" s="638"/>
      <c r="J9" s="638"/>
      <c r="K9" s="638"/>
      <c r="L9" s="638"/>
      <c r="M9" s="638"/>
      <c r="N9" s="638"/>
      <c r="O9" s="638"/>
      <c r="P9" s="638"/>
      <c r="Q9" s="638"/>
      <c r="R9" s="638"/>
      <c r="S9" s="638"/>
      <c r="T9" s="638"/>
      <c r="U9" s="638"/>
      <c r="V9" s="638"/>
      <c r="W9" s="638"/>
      <c r="X9" s="638"/>
      <c r="Y9" s="638"/>
      <c r="Z9" s="638"/>
      <c r="AA9" s="638"/>
      <c r="AB9" s="658"/>
    </row>
    <row r="10" spans="2:28" x14ac:dyDescent="0.2">
      <c r="B10" s="1081">
        <f>B9+1</f>
        <v>5</v>
      </c>
      <c r="C10" s="186" t="s">
        <v>370</v>
      </c>
      <c r="D10" s="186"/>
      <c r="E10" s="191" t="s">
        <v>371</v>
      </c>
      <c r="F10" s="192"/>
      <c r="G10" s="196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  <c r="AB10" s="658"/>
    </row>
    <row r="11" spans="2:28" x14ac:dyDescent="0.2">
      <c r="B11" s="1083"/>
      <c r="C11" s="197" t="s">
        <v>372</v>
      </c>
      <c r="D11" s="197"/>
      <c r="E11" s="198" t="s">
        <v>373</v>
      </c>
      <c r="F11" s="192"/>
      <c r="G11" s="196"/>
      <c r="H11" s="659"/>
      <c r="I11" s="659"/>
      <c r="J11" s="659"/>
      <c r="K11" s="659"/>
      <c r="L11" s="659"/>
      <c r="M11" s="659"/>
      <c r="N11" s="659"/>
      <c r="O11" s="659"/>
      <c r="P11" s="659"/>
      <c r="Q11" s="659"/>
      <c r="R11" s="659"/>
      <c r="S11" s="659"/>
      <c r="T11" s="659"/>
      <c r="U11" s="659"/>
      <c r="V11" s="659"/>
      <c r="W11" s="659"/>
      <c r="X11" s="659"/>
      <c r="Y11" s="659"/>
      <c r="Z11" s="659"/>
      <c r="AA11" s="659"/>
      <c r="AB11" s="658"/>
    </row>
    <row r="12" spans="2:28" ht="18" x14ac:dyDescent="0.2">
      <c r="B12" s="1082"/>
      <c r="C12" s="186" t="s">
        <v>374</v>
      </c>
      <c r="D12" s="186"/>
      <c r="E12" s="191" t="s">
        <v>375</v>
      </c>
      <c r="F12" s="192" t="s">
        <v>376</v>
      </c>
      <c r="G12" s="196"/>
      <c r="H12" s="199">
        <f>H10*H11</f>
        <v>0</v>
      </c>
      <c r="I12" s="199">
        <f t="shared" ref="I12:AA12" si="1">I10*I11</f>
        <v>0</v>
      </c>
      <c r="J12" s="199">
        <f t="shared" si="1"/>
        <v>0</v>
      </c>
      <c r="K12" s="199">
        <f t="shared" si="1"/>
        <v>0</v>
      </c>
      <c r="L12" s="199">
        <f t="shared" si="1"/>
        <v>0</v>
      </c>
      <c r="M12" s="199">
        <f t="shared" si="1"/>
        <v>0</v>
      </c>
      <c r="N12" s="199">
        <f t="shared" si="1"/>
        <v>0</v>
      </c>
      <c r="O12" s="199">
        <f t="shared" si="1"/>
        <v>0</v>
      </c>
      <c r="P12" s="199">
        <f t="shared" si="1"/>
        <v>0</v>
      </c>
      <c r="Q12" s="199">
        <f t="shared" si="1"/>
        <v>0</v>
      </c>
      <c r="R12" s="199">
        <f t="shared" si="1"/>
        <v>0</v>
      </c>
      <c r="S12" s="199">
        <f t="shared" si="1"/>
        <v>0</v>
      </c>
      <c r="T12" s="199">
        <f t="shared" si="1"/>
        <v>0</v>
      </c>
      <c r="U12" s="199">
        <f t="shared" si="1"/>
        <v>0</v>
      </c>
      <c r="V12" s="199">
        <f t="shared" si="1"/>
        <v>0</v>
      </c>
      <c r="W12" s="199">
        <f t="shared" si="1"/>
        <v>0</v>
      </c>
      <c r="X12" s="199">
        <f t="shared" si="1"/>
        <v>0</v>
      </c>
      <c r="Y12" s="199">
        <f t="shared" si="1"/>
        <v>0</v>
      </c>
      <c r="Z12" s="199">
        <f t="shared" si="1"/>
        <v>0</v>
      </c>
      <c r="AA12" s="199">
        <f t="shared" si="1"/>
        <v>0</v>
      </c>
    </row>
    <row r="13" spans="2:28" x14ac:dyDescent="0.2">
      <c r="B13" s="1081">
        <f>B10+1</f>
        <v>6</v>
      </c>
      <c r="C13" s="186" t="s">
        <v>701</v>
      </c>
      <c r="D13" s="186"/>
      <c r="E13" s="191" t="s">
        <v>278</v>
      </c>
      <c r="F13" s="192" t="s">
        <v>696</v>
      </c>
      <c r="G13" s="290">
        <v>12</v>
      </c>
      <c r="H13" s="638"/>
      <c r="I13" s="638"/>
      <c r="J13" s="638"/>
      <c r="K13" s="638"/>
      <c r="L13" s="638"/>
      <c r="M13" s="638"/>
      <c r="N13" s="638"/>
      <c r="O13" s="638"/>
      <c r="P13" s="638"/>
      <c r="Q13" s="638"/>
      <c r="R13" s="638"/>
      <c r="S13" s="638"/>
      <c r="T13" s="638"/>
      <c r="U13" s="638"/>
      <c r="V13" s="638"/>
      <c r="W13" s="638"/>
      <c r="X13" s="638"/>
      <c r="Y13" s="638"/>
      <c r="Z13" s="638"/>
      <c r="AA13" s="638"/>
      <c r="AB13" s="658"/>
    </row>
    <row r="14" spans="2:28" x14ac:dyDescent="0.2">
      <c r="B14" s="1083"/>
      <c r="C14" s="186" t="s">
        <v>702</v>
      </c>
      <c r="D14" s="186"/>
      <c r="E14" s="187" t="s">
        <v>699</v>
      </c>
      <c r="F14" s="192" t="s">
        <v>697</v>
      </c>
      <c r="G14" s="290">
        <v>22</v>
      </c>
      <c r="H14" s="659"/>
      <c r="I14" s="659"/>
      <c r="J14" s="659"/>
      <c r="K14" s="659"/>
      <c r="L14" s="659"/>
      <c r="M14" s="659"/>
      <c r="N14" s="659"/>
      <c r="O14" s="659"/>
      <c r="P14" s="659"/>
      <c r="Q14" s="659"/>
      <c r="R14" s="659"/>
      <c r="S14" s="659"/>
      <c r="T14" s="659"/>
      <c r="U14" s="659"/>
      <c r="V14" s="659"/>
      <c r="W14" s="659"/>
      <c r="X14" s="659"/>
      <c r="Y14" s="659"/>
      <c r="Z14" s="659"/>
      <c r="AA14" s="659"/>
      <c r="AB14" s="658"/>
    </row>
    <row r="15" spans="2:28" x14ac:dyDescent="0.2">
      <c r="B15" s="1083"/>
      <c r="C15" s="186" t="s">
        <v>703</v>
      </c>
      <c r="D15" s="186"/>
      <c r="E15" s="187" t="s">
        <v>700</v>
      </c>
      <c r="F15" s="192" t="s">
        <v>698</v>
      </c>
      <c r="G15" s="290">
        <v>3</v>
      </c>
      <c r="H15" s="659"/>
      <c r="I15" s="659"/>
      <c r="J15" s="659"/>
      <c r="K15" s="659"/>
      <c r="L15" s="659"/>
      <c r="M15" s="659"/>
      <c r="N15" s="659"/>
      <c r="O15" s="659"/>
      <c r="P15" s="659"/>
      <c r="Q15" s="659"/>
      <c r="R15" s="659"/>
      <c r="S15" s="659"/>
      <c r="T15" s="659"/>
      <c r="U15" s="659"/>
      <c r="V15" s="659"/>
      <c r="W15" s="659"/>
      <c r="X15" s="659"/>
      <c r="Y15" s="659"/>
      <c r="Z15" s="659"/>
      <c r="AA15" s="659"/>
      <c r="AB15" s="658"/>
    </row>
    <row r="16" spans="2:28" ht="18" x14ac:dyDescent="0.2">
      <c r="B16" s="1083"/>
      <c r="C16" s="186" t="s">
        <v>377</v>
      </c>
      <c r="D16" s="186"/>
      <c r="E16" s="191" t="s">
        <v>368</v>
      </c>
      <c r="F16" s="192" t="s">
        <v>378</v>
      </c>
      <c r="G16" s="201">
        <f>SUM(H16:AA16)</f>
        <v>0</v>
      </c>
      <c r="H16" s="200">
        <f>(H8*H9)*((H13*H14*H15)/($G$13*$G$14*$G$15))</f>
        <v>0</v>
      </c>
      <c r="I16" s="200">
        <f t="shared" ref="I16:AA16" si="2">(I8*I9)*((I13*I14*I15)/($G$13*$G$14*$G$15))</f>
        <v>0</v>
      </c>
      <c r="J16" s="200">
        <f t="shared" si="2"/>
        <v>0</v>
      </c>
      <c r="K16" s="200">
        <f t="shared" si="2"/>
        <v>0</v>
      </c>
      <c r="L16" s="200">
        <f t="shared" si="2"/>
        <v>0</v>
      </c>
      <c r="M16" s="200">
        <f t="shared" si="2"/>
        <v>0</v>
      </c>
      <c r="N16" s="200">
        <f t="shared" si="2"/>
        <v>0</v>
      </c>
      <c r="O16" s="200">
        <f t="shared" si="2"/>
        <v>0</v>
      </c>
      <c r="P16" s="200">
        <f t="shared" si="2"/>
        <v>0</v>
      </c>
      <c r="Q16" s="200">
        <f t="shared" si="2"/>
        <v>0</v>
      </c>
      <c r="R16" s="200">
        <f t="shared" si="2"/>
        <v>0</v>
      </c>
      <c r="S16" s="200">
        <f t="shared" si="2"/>
        <v>0</v>
      </c>
      <c r="T16" s="200">
        <f t="shared" si="2"/>
        <v>0</v>
      </c>
      <c r="U16" s="200">
        <f t="shared" si="2"/>
        <v>0</v>
      </c>
      <c r="V16" s="200">
        <f t="shared" si="2"/>
        <v>0</v>
      </c>
      <c r="W16" s="200">
        <f t="shared" si="2"/>
        <v>0</v>
      </c>
      <c r="X16" s="200">
        <f t="shared" si="2"/>
        <v>0</v>
      </c>
      <c r="Y16" s="200">
        <f t="shared" si="2"/>
        <v>0</v>
      </c>
      <c r="Z16" s="200">
        <f t="shared" si="2"/>
        <v>0</v>
      </c>
      <c r="AA16" s="200">
        <f t="shared" si="2"/>
        <v>0</v>
      </c>
    </row>
    <row r="17" spans="2:28" ht="18" x14ac:dyDescent="0.2">
      <c r="B17" s="1082"/>
      <c r="C17" s="186" t="s">
        <v>379</v>
      </c>
      <c r="D17" s="186"/>
      <c r="E17" s="186"/>
      <c r="F17" s="192" t="s">
        <v>380</v>
      </c>
      <c r="G17" s="196" t="str">
        <f>IF(LARGE(H17:AA17,1)&gt;1,"ERRO","")</f>
        <v/>
      </c>
      <c r="H17" s="200">
        <f>IFERROR(H16/(H8*H9),0)</f>
        <v>0</v>
      </c>
      <c r="I17" s="200">
        <f t="shared" ref="I17:AA17" si="3">IFERROR(I16/(I8*I9),0)</f>
        <v>0</v>
      </c>
      <c r="J17" s="200">
        <f t="shared" si="3"/>
        <v>0</v>
      </c>
      <c r="K17" s="200">
        <f t="shared" si="3"/>
        <v>0</v>
      </c>
      <c r="L17" s="200">
        <f t="shared" si="3"/>
        <v>0</v>
      </c>
      <c r="M17" s="200">
        <f t="shared" si="3"/>
        <v>0</v>
      </c>
      <c r="N17" s="200">
        <f t="shared" si="3"/>
        <v>0</v>
      </c>
      <c r="O17" s="200">
        <f t="shared" si="3"/>
        <v>0</v>
      </c>
      <c r="P17" s="200">
        <f t="shared" si="3"/>
        <v>0</v>
      </c>
      <c r="Q17" s="200">
        <f t="shared" si="3"/>
        <v>0</v>
      </c>
      <c r="R17" s="200">
        <f t="shared" si="3"/>
        <v>0</v>
      </c>
      <c r="S17" s="200">
        <f t="shared" si="3"/>
        <v>0</v>
      </c>
      <c r="T17" s="200">
        <f t="shared" si="3"/>
        <v>0</v>
      </c>
      <c r="U17" s="200">
        <f t="shared" si="3"/>
        <v>0</v>
      </c>
      <c r="V17" s="200">
        <f t="shared" si="3"/>
        <v>0</v>
      </c>
      <c r="W17" s="200">
        <f t="shared" si="3"/>
        <v>0</v>
      </c>
      <c r="X17" s="200">
        <f t="shared" si="3"/>
        <v>0</v>
      </c>
      <c r="Y17" s="200">
        <f t="shared" si="3"/>
        <v>0</v>
      </c>
      <c r="Z17" s="200">
        <f t="shared" si="3"/>
        <v>0</v>
      </c>
      <c r="AA17" s="200">
        <f t="shared" si="3"/>
        <v>0</v>
      </c>
    </row>
    <row r="18" spans="2:28" ht="18" x14ac:dyDescent="0.2">
      <c r="B18" s="181">
        <f>B13+1</f>
        <v>7</v>
      </c>
      <c r="C18" s="186" t="s">
        <v>381</v>
      </c>
      <c r="D18" s="186"/>
      <c r="E18" s="191" t="s">
        <v>382</v>
      </c>
      <c r="F18" s="192" t="s">
        <v>383</v>
      </c>
      <c r="G18" s="201">
        <f>SUM(H18:AA18)</f>
        <v>0</v>
      </c>
      <c r="H18" s="199">
        <f>(H8*H9*H12)/1000</f>
        <v>0</v>
      </c>
      <c r="I18" s="199">
        <f t="shared" ref="I18:AA18" si="4">(I8*I9*I12)/1000</f>
        <v>0</v>
      </c>
      <c r="J18" s="199">
        <f t="shared" si="4"/>
        <v>0</v>
      </c>
      <c r="K18" s="199">
        <f t="shared" si="4"/>
        <v>0</v>
      </c>
      <c r="L18" s="199">
        <f t="shared" si="4"/>
        <v>0</v>
      </c>
      <c r="M18" s="199">
        <f t="shared" si="4"/>
        <v>0</v>
      </c>
      <c r="N18" s="199">
        <f t="shared" si="4"/>
        <v>0</v>
      </c>
      <c r="O18" s="199">
        <f t="shared" si="4"/>
        <v>0</v>
      </c>
      <c r="P18" s="199">
        <f t="shared" si="4"/>
        <v>0</v>
      </c>
      <c r="Q18" s="199">
        <f t="shared" si="4"/>
        <v>0</v>
      </c>
      <c r="R18" s="199">
        <f t="shared" si="4"/>
        <v>0</v>
      </c>
      <c r="S18" s="199">
        <f t="shared" si="4"/>
        <v>0</v>
      </c>
      <c r="T18" s="199">
        <f t="shared" si="4"/>
        <v>0</v>
      </c>
      <c r="U18" s="199">
        <f t="shared" si="4"/>
        <v>0</v>
      </c>
      <c r="V18" s="199">
        <f t="shared" si="4"/>
        <v>0</v>
      </c>
      <c r="W18" s="199">
        <f t="shared" si="4"/>
        <v>0</v>
      </c>
      <c r="X18" s="199">
        <f t="shared" si="4"/>
        <v>0</v>
      </c>
      <c r="Y18" s="199">
        <f t="shared" si="4"/>
        <v>0</v>
      </c>
      <c r="Z18" s="199">
        <f t="shared" si="4"/>
        <v>0</v>
      </c>
      <c r="AA18" s="199">
        <f t="shared" si="4"/>
        <v>0</v>
      </c>
    </row>
    <row r="19" spans="2:28" ht="18" x14ac:dyDescent="0.2">
      <c r="B19" s="181">
        <f>B18+1</f>
        <v>8</v>
      </c>
      <c r="C19" s="186" t="s">
        <v>384</v>
      </c>
      <c r="D19" s="186"/>
      <c r="E19" s="187" t="s">
        <v>368</v>
      </c>
      <c r="F19" s="192" t="s">
        <v>385</v>
      </c>
      <c r="G19" s="202">
        <f>SUM(H19:AA19)</f>
        <v>0</v>
      </c>
      <c r="H19" s="203">
        <f>H8*H9*H17</f>
        <v>0</v>
      </c>
      <c r="I19" s="203">
        <f t="shared" ref="I19:AA19" si="5">I8*I9*I17</f>
        <v>0</v>
      </c>
      <c r="J19" s="203">
        <f t="shared" si="5"/>
        <v>0</v>
      </c>
      <c r="K19" s="203">
        <f t="shared" si="5"/>
        <v>0</v>
      </c>
      <c r="L19" s="203">
        <f t="shared" si="5"/>
        <v>0</v>
      </c>
      <c r="M19" s="203">
        <f t="shared" si="5"/>
        <v>0</v>
      </c>
      <c r="N19" s="203">
        <f t="shared" si="5"/>
        <v>0</v>
      </c>
      <c r="O19" s="203">
        <f t="shared" si="5"/>
        <v>0</v>
      </c>
      <c r="P19" s="203">
        <f t="shared" si="5"/>
        <v>0</v>
      </c>
      <c r="Q19" s="203">
        <f t="shared" si="5"/>
        <v>0</v>
      </c>
      <c r="R19" s="203">
        <f t="shared" si="5"/>
        <v>0</v>
      </c>
      <c r="S19" s="203">
        <f t="shared" si="5"/>
        <v>0</v>
      </c>
      <c r="T19" s="203">
        <f t="shared" si="5"/>
        <v>0</v>
      </c>
      <c r="U19" s="203">
        <f t="shared" si="5"/>
        <v>0</v>
      </c>
      <c r="V19" s="203">
        <f t="shared" si="5"/>
        <v>0</v>
      </c>
      <c r="W19" s="203">
        <f t="shared" si="5"/>
        <v>0</v>
      </c>
      <c r="X19" s="203">
        <f t="shared" si="5"/>
        <v>0</v>
      </c>
      <c r="Y19" s="203">
        <f t="shared" si="5"/>
        <v>0</v>
      </c>
      <c r="Z19" s="203">
        <f t="shared" si="5"/>
        <v>0</v>
      </c>
      <c r="AA19" s="203">
        <f t="shared" si="5"/>
        <v>0</v>
      </c>
    </row>
    <row r="21" spans="2:28" x14ac:dyDescent="0.2">
      <c r="B21" s="1048" t="s">
        <v>863</v>
      </c>
      <c r="C21" s="1049"/>
      <c r="D21" s="1049"/>
      <c r="E21" s="1049"/>
      <c r="F21" s="1055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</row>
    <row r="22" spans="2:28" s="383" customFormat="1" x14ac:dyDescent="0.2">
      <c r="B22" s="181"/>
      <c r="C22" s="182"/>
      <c r="D22" s="182"/>
      <c r="E22" s="182"/>
      <c r="F22" s="183"/>
      <c r="G22" s="184" t="s">
        <v>31</v>
      </c>
      <c r="H22" s="185" t="s">
        <v>525</v>
      </c>
      <c r="I22" s="185" t="s">
        <v>526</v>
      </c>
      <c r="J22" s="185" t="s">
        <v>527</v>
      </c>
      <c r="K22" s="185" t="s">
        <v>528</v>
      </c>
      <c r="L22" s="185" t="s">
        <v>529</v>
      </c>
      <c r="M22" s="185" t="s">
        <v>530</v>
      </c>
      <c r="N22" s="185" t="s">
        <v>531</v>
      </c>
      <c r="O22" s="185" t="s">
        <v>532</v>
      </c>
      <c r="P22" s="185" t="s">
        <v>533</v>
      </c>
      <c r="Q22" s="185" t="s">
        <v>534</v>
      </c>
      <c r="R22" s="185" t="s">
        <v>535</v>
      </c>
      <c r="S22" s="185" t="s">
        <v>536</v>
      </c>
      <c r="T22" s="185" t="s">
        <v>537</v>
      </c>
      <c r="U22" s="185" t="s">
        <v>538</v>
      </c>
      <c r="V22" s="185" t="s">
        <v>539</v>
      </c>
      <c r="W22" s="185" t="s">
        <v>540</v>
      </c>
      <c r="X22" s="185" t="s">
        <v>541</v>
      </c>
      <c r="Y22" s="185" t="s">
        <v>542</v>
      </c>
      <c r="Z22" s="185" t="s">
        <v>543</v>
      </c>
      <c r="AA22" s="185" t="s">
        <v>544</v>
      </c>
    </row>
    <row r="23" spans="2:28" x14ac:dyDescent="0.2">
      <c r="B23" s="181">
        <f>B19+1</f>
        <v>9</v>
      </c>
      <c r="C23" s="186" t="s">
        <v>358</v>
      </c>
      <c r="D23" s="186"/>
      <c r="E23" s="187"/>
      <c r="F23" s="188"/>
      <c r="G23" s="189"/>
      <c r="H23" s="638"/>
      <c r="I23" s="638"/>
      <c r="J23" s="638"/>
      <c r="K23" s="638"/>
      <c r="L23" s="638"/>
      <c r="M23" s="638"/>
      <c r="N23" s="638"/>
      <c r="O23" s="638"/>
      <c r="P23" s="638"/>
      <c r="Q23" s="638"/>
      <c r="R23" s="638"/>
      <c r="S23" s="638"/>
      <c r="T23" s="638"/>
      <c r="U23" s="638"/>
      <c r="V23" s="638"/>
      <c r="W23" s="638"/>
      <c r="X23" s="638"/>
      <c r="Y23" s="638"/>
      <c r="Z23" s="638"/>
      <c r="AA23" s="638"/>
      <c r="AB23" s="658"/>
    </row>
    <row r="24" spans="2:28" ht="18" x14ac:dyDescent="0.2">
      <c r="B24" s="181">
        <f>B23+1</f>
        <v>10</v>
      </c>
      <c r="C24" s="186" t="s">
        <v>545</v>
      </c>
      <c r="D24" s="186"/>
      <c r="E24" s="191" t="s">
        <v>368</v>
      </c>
      <c r="F24" s="192" t="s">
        <v>390</v>
      </c>
      <c r="G24" s="201">
        <f>SUM(H24:AA24)</f>
        <v>0</v>
      </c>
      <c r="H24" s="659"/>
      <c r="I24" s="659"/>
      <c r="J24" s="659"/>
      <c r="K24" s="659"/>
      <c r="L24" s="659"/>
      <c r="M24" s="659"/>
      <c r="N24" s="659"/>
      <c r="O24" s="659"/>
      <c r="P24" s="659"/>
      <c r="Q24" s="659"/>
      <c r="R24" s="659"/>
      <c r="S24" s="659"/>
      <c r="T24" s="659"/>
      <c r="U24" s="659"/>
      <c r="V24" s="659"/>
      <c r="W24" s="659"/>
      <c r="X24" s="659"/>
      <c r="Y24" s="659"/>
      <c r="Z24" s="659"/>
      <c r="AA24" s="659"/>
      <c r="AB24" s="658"/>
    </row>
    <row r="25" spans="2:28" ht="18" x14ac:dyDescent="0.2">
      <c r="B25" s="1081">
        <f>B24+1</f>
        <v>11</v>
      </c>
      <c r="C25" s="186" t="s">
        <v>447</v>
      </c>
      <c r="D25" s="186"/>
      <c r="E25" s="191"/>
      <c r="F25" s="192" t="s">
        <v>452</v>
      </c>
      <c r="G25" s="196" t="str">
        <f>IF(COUNTA(H25:AA25)=0,"",IF(LARGE(H25:AA25,1)&gt;1,"ERRO",""))</f>
        <v/>
      </c>
      <c r="H25" s="659"/>
      <c r="I25" s="659"/>
      <c r="J25" s="659"/>
      <c r="K25" s="659"/>
      <c r="L25" s="659"/>
      <c r="M25" s="659"/>
      <c r="N25" s="659"/>
      <c r="O25" s="659"/>
      <c r="P25" s="659"/>
      <c r="Q25" s="659"/>
      <c r="R25" s="659"/>
      <c r="S25" s="659"/>
      <c r="T25" s="659"/>
      <c r="U25" s="659"/>
      <c r="V25" s="659"/>
      <c r="W25" s="659"/>
      <c r="X25" s="659"/>
      <c r="Y25" s="659"/>
      <c r="Z25" s="659"/>
      <c r="AA25" s="659"/>
      <c r="AB25" s="658"/>
    </row>
    <row r="26" spans="2:28" ht="18" x14ac:dyDescent="0.2">
      <c r="B26" s="1082"/>
      <c r="C26" s="186" t="s">
        <v>449</v>
      </c>
      <c r="D26" s="186"/>
      <c r="E26" s="191" t="s">
        <v>368</v>
      </c>
      <c r="F26" s="192" t="s">
        <v>453</v>
      </c>
      <c r="G26" s="201">
        <f>SUM(H26:AA26)</f>
        <v>0</v>
      </c>
      <c r="H26" s="195">
        <f>H24*H25</f>
        <v>0</v>
      </c>
      <c r="I26" s="195">
        <f t="shared" ref="I26:AA26" si="6">I24*I25</f>
        <v>0</v>
      </c>
      <c r="J26" s="195">
        <f t="shared" si="6"/>
        <v>0</v>
      </c>
      <c r="K26" s="195">
        <f t="shared" si="6"/>
        <v>0</v>
      </c>
      <c r="L26" s="195">
        <f t="shared" si="6"/>
        <v>0</v>
      </c>
      <c r="M26" s="195">
        <f t="shared" si="6"/>
        <v>0</v>
      </c>
      <c r="N26" s="195">
        <f t="shared" si="6"/>
        <v>0</v>
      </c>
      <c r="O26" s="195">
        <f t="shared" si="6"/>
        <v>0</v>
      </c>
      <c r="P26" s="195">
        <f t="shared" si="6"/>
        <v>0</v>
      </c>
      <c r="Q26" s="195">
        <f t="shared" si="6"/>
        <v>0</v>
      </c>
      <c r="R26" s="195">
        <f t="shared" si="6"/>
        <v>0</v>
      </c>
      <c r="S26" s="195">
        <f t="shared" si="6"/>
        <v>0</v>
      </c>
      <c r="T26" s="195">
        <f t="shared" si="6"/>
        <v>0</v>
      </c>
      <c r="U26" s="195">
        <f t="shared" si="6"/>
        <v>0</v>
      </c>
      <c r="V26" s="195">
        <f t="shared" si="6"/>
        <v>0</v>
      </c>
      <c r="W26" s="195">
        <f t="shared" si="6"/>
        <v>0</v>
      </c>
      <c r="X26" s="195">
        <f t="shared" si="6"/>
        <v>0</v>
      </c>
      <c r="Y26" s="195">
        <f t="shared" si="6"/>
        <v>0</v>
      </c>
      <c r="Z26" s="195">
        <f t="shared" si="6"/>
        <v>0</v>
      </c>
      <c r="AA26" s="195">
        <f t="shared" si="6"/>
        <v>0</v>
      </c>
    </row>
    <row r="27" spans="2:28" ht="18" x14ac:dyDescent="0.2">
      <c r="B27" s="181">
        <f>B25+1</f>
        <v>12</v>
      </c>
      <c r="C27" s="186" t="s">
        <v>16</v>
      </c>
      <c r="D27" s="186"/>
      <c r="E27" s="191"/>
      <c r="F27" s="192" t="s">
        <v>405</v>
      </c>
      <c r="G27" s="194">
        <f>SUM(H27:AA27)</f>
        <v>0</v>
      </c>
      <c r="H27" s="638"/>
      <c r="I27" s="638"/>
      <c r="J27" s="638"/>
      <c r="K27" s="638"/>
      <c r="L27" s="638"/>
      <c r="M27" s="638"/>
      <c r="N27" s="638"/>
      <c r="O27" s="638"/>
      <c r="P27" s="638"/>
      <c r="Q27" s="638"/>
      <c r="R27" s="638"/>
      <c r="S27" s="638"/>
      <c r="T27" s="638"/>
      <c r="U27" s="638"/>
      <c r="V27" s="638"/>
      <c r="W27" s="638"/>
      <c r="X27" s="638"/>
      <c r="Y27" s="638"/>
      <c r="Z27" s="638"/>
      <c r="AA27" s="638"/>
      <c r="AB27" s="658"/>
    </row>
    <row r="28" spans="2:28" x14ac:dyDescent="0.2">
      <c r="B28" s="1081">
        <f>B27+1</f>
        <v>13</v>
      </c>
      <c r="C28" s="186" t="s">
        <v>370</v>
      </c>
      <c r="D28" s="186"/>
      <c r="E28" s="191" t="s">
        <v>371</v>
      </c>
      <c r="F28" s="192"/>
      <c r="G28" s="196"/>
      <c r="H28" s="659"/>
      <c r="I28" s="659"/>
      <c r="J28" s="659"/>
      <c r="K28" s="659"/>
      <c r="L28" s="659"/>
      <c r="M28" s="659"/>
      <c r="N28" s="659"/>
      <c r="O28" s="659"/>
      <c r="P28" s="659"/>
      <c r="Q28" s="659"/>
      <c r="R28" s="659"/>
      <c r="S28" s="659"/>
      <c r="T28" s="659"/>
      <c r="U28" s="659"/>
      <c r="V28" s="659"/>
      <c r="W28" s="659"/>
      <c r="X28" s="659"/>
      <c r="Y28" s="659"/>
      <c r="Z28" s="659"/>
      <c r="AA28" s="659"/>
      <c r="AB28" s="658"/>
    </row>
    <row r="29" spans="2:28" x14ac:dyDescent="0.2">
      <c r="B29" s="1083"/>
      <c r="C29" s="197" t="s">
        <v>372</v>
      </c>
      <c r="D29" s="197"/>
      <c r="E29" s="198" t="s">
        <v>373</v>
      </c>
      <c r="F29" s="192"/>
      <c r="G29" s="196"/>
      <c r="H29" s="659"/>
      <c r="I29" s="659"/>
      <c r="J29" s="659"/>
      <c r="K29" s="659"/>
      <c r="L29" s="659"/>
      <c r="M29" s="659"/>
      <c r="N29" s="659"/>
      <c r="O29" s="659"/>
      <c r="P29" s="659"/>
      <c r="Q29" s="659"/>
      <c r="R29" s="659"/>
      <c r="S29" s="659"/>
      <c r="T29" s="659"/>
      <c r="U29" s="659"/>
      <c r="V29" s="659"/>
      <c r="W29" s="659"/>
      <c r="X29" s="659"/>
      <c r="Y29" s="659"/>
      <c r="Z29" s="659"/>
      <c r="AA29" s="659"/>
      <c r="AB29" s="658"/>
    </row>
    <row r="30" spans="2:28" ht="18" x14ac:dyDescent="0.2">
      <c r="B30" s="1082"/>
      <c r="C30" s="186" t="s">
        <v>374</v>
      </c>
      <c r="D30" s="186"/>
      <c r="E30" s="191" t="s">
        <v>375</v>
      </c>
      <c r="F30" s="192" t="s">
        <v>391</v>
      </c>
      <c r="G30" s="196"/>
      <c r="H30" s="199">
        <f>H28*H29</f>
        <v>0</v>
      </c>
      <c r="I30" s="199">
        <f t="shared" ref="I30:AA30" si="7">I28*I29</f>
        <v>0</v>
      </c>
      <c r="J30" s="199">
        <f t="shared" si="7"/>
        <v>0</v>
      </c>
      <c r="K30" s="199">
        <f t="shared" si="7"/>
        <v>0</v>
      </c>
      <c r="L30" s="199">
        <f t="shared" si="7"/>
        <v>0</v>
      </c>
      <c r="M30" s="199">
        <f t="shared" si="7"/>
        <v>0</v>
      </c>
      <c r="N30" s="199">
        <f t="shared" si="7"/>
        <v>0</v>
      </c>
      <c r="O30" s="199">
        <f t="shared" si="7"/>
        <v>0</v>
      </c>
      <c r="P30" s="199">
        <f t="shared" si="7"/>
        <v>0</v>
      </c>
      <c r="Q30" s="199">
        <f t="shared" si="7"/>
        <v>0</v>
      </c>
      <c r="R30" s="199">
        <f t="shared" si="7"/>
        <v>0</v>
      </c>
      <c r="S30" s="199">
        <f t="shared" si="7"/>
        <v>0</v>
      </c>
      <c r="T30" s="199">
        <f t="shared" si="7"/>
        <v>0</v>
      </c>
      <c r="U30" s="199">
        <f t="shared" si="7"/>
        <v>0</v>
      </c>
      <c r="V30" s="199">
        <f t="shared" si="7"/>
        <v>0</v>
      </c>
      <c r="W30" s="199">
        <f t="shared" si="7"/>
        <v>0</v>
      </c>
      <c r="X30" s="199">
        <f t="shared" si="7"/>
        <v>0</v>
      </c>
      <c r="Y30" s="199">
        <f t="shared" si="7"/>
        <v>0</v>
      </c>
      <c r="Z30" s="199">
        <f t="shared" si="7"/>
        <v>0</v>
      </c>
      <c r="AA30" s="199">
        <f t="shared" si="7"/>
        <v>0</v>
      </c>
    </row>
    <row r="31" spans="2:28" x14ac:dyDescent="0.2">
      <c r="B31" s="1081">
        <f>B28+1</f>
        <v>14</v>
      </c>
      <c r="C31" s="186" t="s">
        <v>701</v>
      </c>
      <c r="D31" s="186"/>
      <c r="E31" s="191" t="s">
        <v>278</v>
      </c>
      <c r="F31" s="192" t="s">
        <v>696</v>
      </c>
      <c r="G31" s="290">
        <v>12</v>
      </c>
      <c r="H31" s="638"/>
      <c r="I31" s="638"/>
      <c r="J31" s="638"/>
      <c r="K31" s="638"/>
      <c r="L31" s="638"/>
      <c r="M31" s="638"/>
      <c r="N31" s="638"/>
      <c r="O31" s="638"/>
      <c r="P31" s="638"/>
      <c r="Q31" s="638"/>
      <c r="R31" s="638"/>
      <c r="S31" s="638"/>
      <c r="T31" s="638"/>
      <c r="U31" s="638"/>
      <c r="V31" s="638"/>
      <c r="W31" s="638"/>
      <c r="X31" s="638"/>
      <c r="Y31" s="638"/>
      <c r="Z31" s="638"/>
      <c r="AA31" s="638"/>
      <c r="AB31" s="658"/>
    </row>
    <row r="32" spans="2:28" x14ac:dyDescent="0.2">
      <c r="B32" s="1083"/>
      <c r="C32" s="186" t="s">
        <v>702</v>
      </c>
      <c r="D32" s="186"/>
      <c r="E32" s="187" t="s">
        <v>699</v>
      </c>
      <c r="F32" s="192" t="s">
        <v>697</v>
      </c>
      <c r="G32" s="290">
        <v>22</v>
      </c>
      <c r="H32" s="659"/>
      <c r="I32" s="659"/>
      <c r="J32" s="659"/>
      <c r="K32" s="659"/>
      <c r="L32" s="659"/>
      <c r="M32" s="659"/>
      <c r="N32" s="659"/>
      <c r="O32" s="659"/>
      <c r="P32" s="659"/>
      <c r="Q32" s="659"/>
      <c r="R32" s="659"/>
      <c r="S32" s="659"/>
      <c r="T32" s="659"/>
      <c r="U32" s="659"/>
      <c r="V32" s="659"/>
      <c r="W32" s="659"/>
      <c r="X32" s="659"/>
      <c r="Y32" s="659"/>
      <c r="Z32" s="659"/>
      <c r="AA32" s="659"/>
      <c r="AB32" s="658"/>
    </row>
    <row r="33" spans="2:28" x14ac:dyDescent="0.2">
      <c r="B33" s="1083"/>
      <c r="C33" s="186" t="s">
        <v>703</v>
      </c>
      <c r="D33" s="186"/>
      <c r="E33" s="187" t="s">
        <v>700</v>
      </c>
      <c r="F33" s="192" t="s">
        <v>698</v>
      </c>
      <c r="G33" s="290">
        <v>3</v>
      </c>
      <c r="H33" s="659"/>
      <c r="I33" s="659"/>
      <c r="J33" s="659"/>
      <c r="K33" s="659"/>
      <c r="L33" s="659"/>
      <c r="M33" s="659"/>
      <c r="N33" s="659"/>
      <c r="O33" s="659"/>
      <c r="P33" s="659"/>
      <c r="Q33" s="659"/>
      <c r="R33" s="659"/>
      <c r="S33" s="659"/>
      <c r="T33" s="659"/>
      <c r="U33" s="659"/>
      <c r="V33" s="659"/>
      <c r="W33" s="659"/>
      <c r="X33" s="659"/>
      <c r="Y33" s="659"/>
      <c r="Z33" s="659"/>
      <c r="AA33" s="659"/>
      <c r="AB33" s="658"/>
    </row>
    <row r="34" spans="2:28" ht="18" x14ac:dyDescent="0.2">
      <c r="B34" s="1083"/>
      <c r="C34" s="186" t="s">
        <v>377</v>
      </c>
      <c r="D34" s="186"/>
      <c r="E34" s="191" t="s">
        <v>368</v>
      </c>
      <c r="F34" s="192" t="s">
        <v>392</v>
      </c>
      <c r="G34" s="201">
        <f>SUM(H34:AA34)</f>
        <v>0</v>
      </c>
      <c r="H34" s="200">
        <f>(H26*H27)*((H31*H32*H33)/($G$31*$G$32*$G$33))</f>
        <v>0</v>
      </c>
      <c r="I34" s="200">
        <f t="shared" ref="I34:AA34" si="8">(I26*I27)*((I31*I32*I33)/($G$31*$G$32*$G$33))</f>
        <v>0</v>
      </c>
      <c r="J34" s="200">
        <f t="shared" si="8"/>
        <v>0</v>
      </c>
      <c r="K34" s="200">
        <f t="shared" si="8"/>
        <v>0</v>
      </c>
      <c r="L34" s="200">
        <f t="shared" si="8"/>
        <v>0</v>
      </c>
      <c r="M34" s="200">
        <f t="shared" si="8"/>
        <v>0</v>
      </c>
      <c r="N34" s="200">
        <f t="shared" si="8"/>
        <v>0</v>
      </c>
      <c r="O34" s="200">
        <f t="shared" si="8"/>
        <v>0</v>
      </c>
      <c r="P34" s="200">
        <f t="shared" si="8"/>
        <v>0</v>
      </c>
      <c r="Q34" s="200">
        <f t="shared" si="8"/>
        <v>0</v>
      </c>
      <c r="R34" s="200">
        <f t="shared" si="8"/>
        <v>0</v>
      </c>
      <c r="S34" s="200">
        <f t="shared" si="8"/>
        <v>0</v>
      </c>
      <c r="T34" s="200">
        <f t="shared" si="8"/>
        <v>0</v>
      </c>
      <c r="U34" s="200">
        <f t="shared" si="8"/>
        <v>0</v>
      </c>
      <c r="V34" s="200">
        <f t="shared" si="8"/>
        <v>0</v>
      </c>
      <c r="W34" s="200">
        <f t="shared" si="8"/>
        <v>0</v>
      </c>
      <c r="X34" s="200">
        <f t="shared" si="8"/>
        <v>0</v>
      </c>
      <c r="Y34" s="200">
        <f t="shared" si="8"/>
        <v>0</v>
      </c>
      <c r="Z34" s="200">
        <f t="shared" si="8"/>
        <v>0</v>
      </c>
      <c r="AA34" s="200">
        <f t="shared" si="8"/>
        <v>0</v>
      </c>
    </row>
    <row r="35" spans="2:28" ht="18" x14ac:dyDescent="0.2">
      <c r="B35" s="1082"/>
      <c r="C35" s="186" t="s">
        <v>379</v>
      </c>
      <c r="D35" s="186"/>
      <c r="E35" s="186"/>
      <c r="F35" s="192" t="s">
        <v>393</v>
      </c>
      <c r="G35" s="196" t="str">
        <f>IF(LARGE(H35:AA35,1)&gt;1,"ERRO","")</f>
        <v/>
      </c>
      <c r="H35" s="200">
        <f>IFERROR(H34/(H26*H27),0)</f>
        <v>0</v>
      </c>
      <c r="I35" s="200">
        <f t="shared" ref="I35:AA35" si="9">IFERROR(I34/(I26*I27),0)</f>
        <v>0</v>
      </c>
      <c r="J35" s="200">
        <f t="shared" si="9"/>
        <v>0</v>
      </c>
      <c r="K35" s="200">
        <f t="shared" si="9"/>
        <v>0</v>
      </c>
      <c r="L35" s="200">
        <f t="shared" si="9"/>
        <v>0</v>
      </c>
      <c r="M35" s="200">
        <f t="shared" si="9"/>
        <v>0</v>
      </c>
      <c r="N35" s="200">
        <f t="shared" si="9"/>
        <v>0</v>
      </c>
      <c r="O35" s="200">
        <f t="shared" si="9"/>
        <v>0</v>
      </c>
      <c r="P35" s="200">
        <f t="shared" si="9"/>
        <v>0</v>
      </c>
      <c r="Q35" s="200">
        <f t="shared" si="9"/>
        <v>0</v>
      </c>
      <c r="R35" s="200">
        <f t="shared" si="9"/>
        <v>0</v>
      </c>
      <c r="S35" s="200">
        <f t="shared" si="9"/>
        <v>0</v>
      </c>
      <c r="T35" s="200">
        <f t="shared" si="9"/>
        <v>0</v>
      </c>
      <c r="U35" s="200">
        <f t="shared" si="9"/>
        <v>0</v>
      </c>
      <c r="V35" s="200">
        <f t="shared" si="9"/>
        <v>0</v>
      </c>
      <c r="W35" s="200">
        <f t="shared" si="9"/>
        <v>0</v>
      </c>
      <c r="X35" s="200">
        <f t="shared" si="9"/>
        <v>0</v>
      </c>
      <c r="Y35" s="200">
        <f t="shared" si="9"/>
        <v>0</v>
      </c>
      <c r="Z35" s="200">
        <f t="shared" si="9"/>
        <v>0</v>
      </c>
      <c r="AA35" s="200">
        <f t="shared" si="9"/>
        <v>0</v>
      </c>
    </row>
    <row r="36" spans="2:28" ht="18" x14ac:dyDescent="0.2">
      <c r="B36" s="181">
        <f>B31+1</f>
        <v>15</v>
      </c>
      <c r="C36" s="186" t="s">
        <v>381</v>
      </c>
      <c r="D36" s="186"/>
      <c r="E36" s="191" t="s">
        <v>382</v>
      </c>
      <c r="F36" s="192" t="s">
        <v>394</v>
      </c>
      <c r="G36" s="201">
        <f>SUM(H36:AA36)</f>
        <v>0</v>
      </c>
      <c r="H36" s="199">
        <f>(H26*H27*H30)/1000</f>
        <v>0</v>
      </c>
      <c r="I36" s="199">
        <f t="shared" ref="I36:AA36" si="10">(I26*I27*I30)/1000</f>
        <v>0</v>
      </c>
      <c r="J36" s="199">
        <f t="shared" si="10"/>
        <v>0</v>
      </c>
      <c r="K36" s="199">
        <f t="shared" si="10"/>
        <v>0</v>
      </c>
      <c r="L36" s="199">
        <f t="shared" si="10"/>
        <v>0</v>
      </c>
      <c r="M36" s="199">
        <f t="shared" si="10"/>
        <v>0</v>
      </c>
      <c r="N36" s="199">
        <f t="shared" si="10"/>
        <v>0</v>
      </c>
      <c r="O36" s="199">
        <f t="shared" si="10"/>
        <v>0</v>
      </c>
      <c r="P36" s="199">
        <f t="shared" si="10"/>
        <v>0</v>
      </c>
      <c r="Q36" s="199">
        <f t="shared" si="10"/>
        <v>0</v>
      </c>
      <c r="R36" s="199">
        <f t="shared" si="10"/>
        <v>0</v>
      </c>
      <c r="S36" s="199">
        <f t="shared" si="10"/>
        <v>0</v>
      </c>
      <c r="T36" s="199">
        <f t="shared" si="10"/>
        <v>0</v>
      </c>
      <c r="U36" s="199">
        <f t="shared" si="10"/>
        <v>0</v>
      </c>
      <c r="V36" s="199">
        <f t="shared" si="10"/>
        <v>0</v>
      </c>
      <c r="W36" s="199">
        <f t="shared" si="10"/>
        <v>0</v>
      </c>
      <c r="X36" s="199">
        <f t="shared" si="10"/>
        <v>0</v>
      </c>
      <c r="Y36" s="199">
        <f t="shared" si="10"/>
        <v>0</v>
      </c>
      <c r="Z36" s="199">
        <f t="shared" si="10"/>
        <v>0</v>
      </c>
      <c r="AA36" s="199">
        <f t="shared" si="10"/>
        <v>0</v>
      </c>
    </row>
    <row r="37" spans="2:28" ht="18" x14ac:dyDescent="0.2">
      <c r="B37" s="181">
        <f>B36+1</f>
        <v>16</v>
      </c>
      <c r="C37" s="186" t="s">
        <v>384</v>
      </c>
      <c r="D37" s="186"/>
      <c r="E37" s="187" t="s">
        <v>368</v>
      </c>
      <c r="F37" s="192" t="s">
        <v>395</v>
      </c>
      <c r="G37" s="202">
        <f>SUM(H37:AA37)</f>
        <v>0</v>
      </c>
      <c r="H37" s="203">
        <f>H26*H27*H35</f>
        <v>0</v>
      </c>
      <c r="I37" s="203">
        <f t="shared" ref="I37:AA37" si="11">I26*I27*I35</f>
        <v>0</v>
      </c>
      <c r="J37" s="203">
        <f t="shared" si="11"/>
        <v>0</v>
      </c>
      <c r="K37" s="203">
        <f t="shared" si="11"/>
        <v>0</v>
      </c>
      <c r="L37" s="203">
        <f t="shared" si="11"/>
        <v>0</v>
      </c>
      <c r="M37" s="203">
        <f t="shared" si="11"/>
        <v>0</v>
      </c>
      <c r="N37" s="203">
        <f t="shared" si="11"/>
        <v>0</v>
      </c>
      <c r="O37" s="203">
        <f t="shared" si="11"/>
        <v>0</v>
      </c>
      <c r="P37" s="203">
        <f t="shared" si="11"/>
        <v>0</v>
      </c>
      <c r="Q37" s="203">
        <f t="shared" si="11"/>
        <v>0</v>
      </c>
      <c r="R37" s="203">
        <f t="shared" si="11"/>
        <v>0</v>
      </c>
      <c r="S37" s="203">
        <f t="shared" si="11"/>
        <v>0</v>
      </c>
      <c r="T37" s="203">
        <f t="shared" si="11"/>
        <v>0</v>
      </c>
      <c r="U37" s="203">
        <f t="shared" si="11"/>
        <v>0</v>
      </c>
      <c r="V37" s="203">
        <f t="shared" si="11"/>
        <v>0</v>
      </c>
      <c r="W37" s="203">
        <f t="shared" si="11"/>
        <v>0</v>
      </c>
      <c r="X37" s="203">
        <f t="shared" si="11"/>
        <v>0</v>
      </c>
      <c r="Y37" s="203">
        <f t="shared" si="11"/>
        <v>0</v>
      </c>
      <c r="Z37" s="203">
        <f t="shared" si="11"/>
        <v>0</v>
      </c>
      <c r="AA37" s="203">
        <f t="shared" si="11"/>
        <v>0</v>
      </c>
    </row>
    <row r="39" spans="2:28" x14ac:dyDescent="0.2">
      <c r="B39" s="1086" t="s">
        <v>864</v>
      </c>
      <c r="C39" s="1086"/>
      <c r="D39" s="1086"/>
      <c r="E39" s="1086"/>
      <c r="F39" s="1086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</row>
    <row r="40" spans="2:28" s="383" customFormat="1" x14ac:dyDescent="0.2">
      <c r="B40" s="181"/>
      <c r="C40" s="206"/>
      <c r="D40" s="206"/>
      <c r="E40" s="206"/>
      <c r="F40" s="204"/>
      <c r="G40" s="184" t="s">
        <v>31</v>
      </c>
      <c r="H40" s="185" t="s">
        <v>525</v>
      </c>
      <c r="I40" s="185" t="s">
        <v>526</v>
      </c>
      <c r="J40" s="185" t="s">
        <v>527</v>
      </c>
      <c r="K40" s="185" t="s">
        <v>528</v>
      </c>
      <c r="L40" s="185" t="s">
        <v>529</v>
      </c>
      <c r="M40" s="185" t="s">
        <v>530</v>
      </c>
      <c r="N40" s="185" t="s">
        <v>531</v>
      </c>
      <c r="O40" s="185" t="s">
        <v>532</v>
      </c>
      <c r="P40" s="185" t="s">
        <v>533</v>
      </c>
      <c r="Q40" s="185" t="s">
        <v>534</v>
      </c>
      <c r="R40" s="185" t="s">
        <v>535</v>
      </c>
      <c r="S40" s="185" t="s">
        <v>536</v>
      </c>
      <c r="T40" s="185" t="s">
        <v>537</v>
      </c>
      <c r="U40" s="185" t="s">
        <v>538</v>
      </c>
      <c r="V40" s="185" t="s">
        <v>539</v>
      </c>
      <c r="W40" s="185" t="s">
        <v>540</v>
      </c>
      <c r="X40" s="185" t="s">
        <v>541</v>
      </c>
      <c r="Y40" s="185" t="s">
        <v>542</v>
      </c>
      <c r="Z40" s="185" t="s">
        <v>543</v>
      </c>
      <c r="AA40" s="185" t="s">
        <v>544</v>
      </c>
    </row>
    <row r="41" spans="2:28" ht="18" x14ac:dyDescent="0.2">
      <c r="B41" s="181">
        <f>B37+1</f>
        <v>17</v>
      </c>
      <c r="C41" s="207" t="s">
        <v>217</v>
      </c>
      <c r="D41" s="207"/>
      <c r="E41" s="208" t="s">
        <v>368</v>
      </c>
      <c r="F41" s="192" t="s">
        <v>396</v>
      </c>
      <c r="G41" s="202">
        <f>SUM(H41:AA41)</f>
        <v>0</v>
      </c>
      <c r="H41" s="199">
        <f>H19-H37</f>
        <v>0</v>
      </c>
      <c r="I41" s="199">
        <f t="shared" ref="I41:AA41" si="12">I19-I37</f>
        <v>0</v>
      </c>
      <c r="J41" s="199">
        <f t="shared" si="12"/>
        <v>0</v>
      </c>
      <c r="K41" s="199">
        <f t="shared" si="12"/>
        <v>0</v>
      </c>
      <c r="L41" s="199">
        <f t="shared" si="12"/>
        <v>0</v>
      </c>
      <c r="M41" s="199">
        <f t="shared" si="12"/>
        <v>0</v>
      </c>
      <c r="N41" s="199">
        <f t="shared" si="12"/>
        <v>0</v>
      </c>
      <c r="O41" s="199">
        <f t="shared" si="12"/>
        <v>0</v>
      </c>
      <c r="P41" s="199">
        <f t="shared" si="12"/>
        <v>0</v>
      </c>
      <c r="Q41" s="199">
        <f t="shared" si="12"/>
        <v>0</v>
      </c>
      <c r="R41" s="199">
        <f t="shared" si="12"/>
        <v>0</v>
      </c>
      <c r="S41" s="199">
        <f t="shared" si="12"/>
        <v>0</v>
      </c>
      <c r="T41" s="199">
        <f t="shared" si="12"/>
        <v>0</v>
      </c>
      <c r="U41" s="199">
        <f t="shared" si="12"/>
        <v>0</v>
      </c>
      <c r="V41" s="199">
        <f t="shared" si="12"/>
        <v>0</v>
      </c>
      <c r="W41" s="199">
        <f t="shared" si="12"/>
        <v>0</v>
      </c>
      <c r="X41" s="199">
        <f t="shared" si="12"/>
        <v>0</v>
      </c>
      <c r="Y41" s="199">
        <f t="shared" si="12"/>
        <v>0</v>
      </c>
      <c r="Z41" s="199">
        <f t="shared" si="12"/>
        <v>0</v>
      </c>
      <c r="AA41" s="199">
        <f t="shared" si="12"/>
        <v>0</v>
      </c>
    </row>
    <row r="42" spans="2:28" ht="18" x14ac:dyDescent="0.2">
      <c r="B42" s="181">
        <f>B41+1</f>
        <v>18</v>
      </c>
      <c r="C42" s="209" t="s">
        <v>397</v>
      </c>
      <c r="D42" s="210">
        <f>CED</f>
        <v>2009.9689591799993</v>
      </c>
      <c r="E42" s="198" t="s">
        <v>3</v>
      </c>
      <c r="F42" s="192" t="s">
        <v>398</v>
      </c>
      <c r="G42" s="211">
        <f>IF(G19=0,0,G41/G19)</f>
        <v>0</v>
      </c>
      <c r="H42" s="212">
        <f>IFERROR(H41/H19,0)</f>
        <v>0</v>
      </c>
      <c r="I42" s="212">
        <f t="shared" ref="I42:AA42" si="13">IFERROR(I41/I19,0)</f>
        <v>0</v>
      </c>
      <c r="J42" s="212">
        <f t="shared" si="13"/>
        <v>0</v>
      </c>
      <c r="K42" s="212">
        <f t="shared" si="13"/>
        <v>0</v>
      </c>
      <c r="L42" s="212">
        <f t="shared" si="13"/>
        <v>0</v>
      </c>
      <c r="M42" s="212">
        <f t="shared" si="13"/>
        <v>0</v>
      </c>
      <c r="N42" s="212">
        <f t="shared" si="13"/>
        <v>0</v>
      </c>
      <c r="O42" s="212">
        <f t="shared" si="13"/>
        <v>0</v>
      </c>
      <c r="P42" s="212">
        <f t="shared" si="13"/>
        <v>0</v>
      </c>
      <c r="Q42" s="212">
        <f t="shared" si="13"/>
        <v>0</v>
      </c>
      <c r="R42" s="212">
        <f t="shared" si="13"/>
        <v>0</v>
      </c>
      <c r="S42" s="212">
        <f t="shared" si="13"/>
        <v>0</v>
      </c>
      <c r="T42" s="212">
        <f t="shared" si="13"/>
        <v>0</v>
      </c>
      <c r="U42" s="212">
        <f t="shared" si="13"/>
        <v>0</v>
      </c>
      <c r="V42" s="212">
        <f t="shared" si="13"/>
        <v>0</v>
      </c>
      <c r="W42" s="212">
        <f t="shared" si="13"/>
        <v>0</v>
      </c>
      <c r="X42" s="212">
        <f t="shared" si="13"/>
        <v>0</v>
      </c>
      <c r="Y42" s="212">
        <f t="shared" si="13"/>
        <v>0</v>
      </c>
      <c r="Z42" s="212">
        <f t="shared" si="13"/>
        <v>0</v>
      </c>
      <c r="AA42" s="212">
        <f t="shared" si="13"/>
        <v>0</v>
      </c>
    </row>
    <row r="43" spans="2:28" ht="18" x14ac:dyDescent="0.2">
      <c r="B43" s="181">
        <f>B42+1</f>
        <v>19</v>
      </c>
      <c r="C43" s="207" t="s">
        <v>216</v>
      </c>
      <c r="D43" s="207"/>
      <c r="E43" s="208" t="s">
        <v>382</v>
      </c>
      <c r="F43" s="192" t="s">
        <v>399</v>
      </c>
      <c r="G43" s="202">
        <f>SUM(H43:AA43)</f>
        <v>0</v>
      </c>
      <c r="H43" s="199">
        <f>H18-H36</f>
        <v>0</v>
      </c>
      <c r="I43" s="199">
        <f t="shared" ref="I43:AA43" si="14">I18-I36</f>
        <v>0</v>
      </c>
      <c r="J43" s="199">
        <f t="shared" si="14"/>
        <v>0</v>
      </c>
      <c r="K43" s="199">
        <f t="shared" si="14"/>
        <v>0</v>
      </c>
      <c r="L43" s="199">
        <f t="shared" si="14"/>
        <v>0</v>
      </c>
      <c r="M43" s="199">
        <f t="shared" si="14"/>
        <v>0</v>
      </c>
      <c r="N43" s="199">
        <f t="shared" si="14"/>
        <v>0</v>
      </c>
      <c r="O43" s="199">
        <f t="shared" si="14"/>
        <v>0</v>
      </c>
      <c r="P43" s="199">
        <f t="shared" si="14"/>
        <v>0</v>
      </c>
      <c r="Q43" s="199">
        <f t="shared" si="14"/>
        <v>0</v>
      </c>
      <c r="R43" s="199">
        <f t="shared" si="14"/>
        <v>0</v>
      </c>
      <c r="S43" s="199">
        <f t="shared" si="14"/>
        <v>0</v>
      </c>
      <c r="T43" s="199">
        <f t="shared" si="14"/>
        <v>0</v>
      </c>
      <c r="U43" s="199">
        <f t="shared" si="14"/>
        <v>0</v>
      </c>
      <c r="V43" s="199">
        <f t="shared" si="14"/>
        <v>0</v>
      </c>
      <c r="W43" s="199">
        <f t="shared" si="14"/>
        <v>0</v>
      </c>
      <c r="X43" s="199">
        <f t="shared" si="14"/>
        <v>0</v>
      </c>
      <c r="Y43" s="199">
        <f t="shared" si="14"/>
        <v>0</v>
      </c>
      <c r="Z43" s="199">
        <f t="shared" si="14"/>
        <v>0</v>
      </c>
      <c r="AA43" s="199">
        <f t="shared" si="14"/>
        <v>0</v>
      </c>
    </row>
    <row r="44" spans="2:28" ht="18" x14ac:dyDescent="0.2">
      <c r="B44" s="181">
        <f>B43+1</f>
        <v>20</v>
      </c>
      <c r="C44" s="209" t="s">
        <v>400</v>
      </c>
      <c r="D44" s="210">
        <f>CEE</f>
        <v>888.81169204342314</v>
      </c>
      <c r="E44" s="198" t="s">
        <v>3</v>
      </c>
      <c r="F44" s="192" t="s">
        <v>401</v>
      </c>
      <c r="G44" s="211">
        <f>IF(G18=0,0,G43/G18)</f>
        <v>0</v>
      </c>
      <c r="H44" s="212">
        <f>IFERROR(H43/H18,0)</f>
        <v>0</v>
      </c>
      <c r="I44" s="212">
        <f t="shared" ref="I44:AA44" si="15">IFERROR(I43/I18,0)</f>
        <v>0</v>
      </c>
      <c r="J44" s="212">
        <f t="shared" si="15"/>
        <v>0</v>
      </c>
      <c r="K44" s="212">
        <f t="shared" si="15"/>
        <v>0</v>
      </c>
      <c r="L44" s="212">
        <f t="shared" si="15"/>
        <v>0</v>
      </c>
      <c r="M44" s="212">
        <f t="shared" si="15"/>
        <v>0</v>
      </c>
      <c r="N44" s="212">
        <f t="shared" si="15"/>
        <v>0</v>
      </c>
      <c r="O44" s="212">
        <f t="shared" si="15"/>
        <v>0</v>
      </c>
      <c r="P44" s="212">
        <f t="shared" si="15"/>
        <v>0</v>
      </c>
      <c r="Q44" s="212">
        <f t="shared" si="15"/>
        <v>0</v>
      </c>
      <c r="R44" s="212">
        <f t="shared" si="15"/>
        <v>0</v>
      </c>
      <c r="S44" s="212">
        <f t="shared" si="15"/>
        <v>0</v>
      </c>
      <c r="T44" s="212">
        <f t="shared" si="15"/>
        <v>0</v>
      </c>
      <c r="U44" s="212">
        <f t="shared" si="15"/>
        <v>0</v>
      </c>
      <c r="V44" s="212">
        <f t="shared" si="15"/>
        <v>0</v>
      </c>
      <c r="W44" s="212">
        <f t="shared" si="15"/>
        <v>0</v>
      </c>
      <c r="X44" s="212">
        <f t="shared" si="15"/>
        <v>0</v>
      </c>
      <c r="Y44" s="212">
        <f t="shared" si="15"/>
        <v>0</v>
      </c>
      <c r="Z44" s="212">
        <f t="shared" si="15"/>
        <v>0</v>
      </c>
      <c r="AA44" s="212">
        <f t="shared" si="15"/>
        <v>0</v>
      </c>
    </row>
    <row r="45" spans="2:28" ht="18" x14ac:dyDescent="0.2">
      <c r="B45" s="213"/>
      <c r="C45" s="214" t="s">
        <v>732</v>
      </c>
      <c r="D45" s="214"/>
      <c r="E45" s="215" t="s">
        <v>2</v>
      </c>
      <c r="F45" s="216" t="s">
        <v>546</v>
      </c>
      <c r="G45" s="217">
        <f>SUM(H45:AA45)</f>
        <v>0</v>
      </c>
      <c r="H45" s="218">
        <f>H41*$D$42+H43*$D$44</f>
        <v>0</v>
      </c>
      <c r="I45" s="218">
        <f t="shared" ref="I45:AA45" si="16">I41*$D$42+I43*$D$44</f>
        <v>0</v>
      </c>
      <c r="J45" s="218">
        <f t="shared" si="16"/>
        <v>0</v>
      </c>
      <c r="K45" s="218">
        <f t="shared" si="16"/>
        <v>0</v>
      </c>
      <c r="L45" s="218">
        <f t="shared" si="16"/>
        <v>0</v>
      </c>
      <c r="M45" s="218">
        <f t="shared" si="16"/>
        <v>0</v>
      </c>
      <c r="N45" s="218">
        <f t="shared" si="16"/>
        <v>0</v>
      </c>
      <c r="O45" s="218">
        <f t="shared" si="16"/>
        <v>0</v>
      </c>
      <c r="P45" s="218">
        <f t="shared" si="16"/>
        <v>0</v>
      </c>
      <c r="Q45" s="218">
        <f t="shared" si="16"/>
        <v>0</v>
      </c>
      <c r="R45" s="218">
        <f t="shared" si="16"/>
        <v>0</v>
      </c>
      <c r="S45" s="218">
        <f t="shared" si="16"/>
        <v>0</v>
      </c>
      <c r="T45" s="218">
        <f t="shared" si="16"/>
        <v>0</v>
      </c>
      <c r="U45" s="218">
        <f t="shared" si="16"/>
        <v>0</v>
      </c>
      <c r="V45" s="218">
        <f t="shared" si="16"/>
        <v>0</v>
      </c>
      <c r="W45" s="218">
        <f t="shared" si="16"/>
        <v>0</v>
      </c>
      <c r="X45" s="218">
        <f t="shared" si="16"/>
        <v>0</v>
      </c>
      <c r="Y45" s="218">
        <f t="shared" si="16"/>
        <v>0</v>
      </c>
      <c r="Z45" s="218">
        <f t="shared" si="16"/>
        <v>0</v>
      </c>
      <c r="AA45" s="218">
        <f t="shared" si="16"/>
        <v>0</v>
      </c>
    </row>
    <row r="47" spans="2:28" ht="18" x14ac:dyDescent="0.35">
      <c r="E47" s="174" t="s">
        <v>519</v>
      </c>
      <c r="F47" s="175"/>
      <c r="G47" s="176">
        <f>RCB!G8</f>
        <v>0</v>
      </c>
    </row>
    <row r="48" spans="2:28" ht="18" x14ac:dyDescent="0.35">
      <c r="E48" s="174" t="s">
        <v>296</v>
      </c>
      <c r="F48" s="175"/>
      <c r="G48" s="176">
        <f>RCB!J8</f>
        <v>0</v>
      </c>
    </row>
    <row r="50" spans="2:57" x14ac:dyDescent="0.2">
      <c r="H50" s="386"/>
      <c r="I50" s="386"/>
    </row>
    <row r="51" spans="2:57" x14ac:dyDescent="0.2">
      <c r="B51" s="1080" t="s">
        <v>733</v>
      </c>
      <c r="C51" s="1080"/>
      <c r="D51" s="1080"/>
      <c r="E51" s="1080"/>
      <c r="F51" s="1080"/>
      <c r="G51" s="219"/>
      <c r="H51" s="220"/>
      <c r="I51" s="220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</row>
    <row r="52" spans="2:57" x14ac:dyDescent="0.2">
      <c r="B52" s="221"/>
      <c r="C52" s="222"/>
      <c r="D52" s="223"/>
      <c r="E52" s="224"/>
      <c r="F52" s="225"/>
      <c r="G52" s="226" t="s">
        <v>31</v>
      </c>
      <c r="H52" s="227" t="s">
        <v>525</v>
      </c>
      <c r="I52" s="227" t="s">
        <v>526</v>
      </c>
      <c r="J52" s="227" t="s">
        <v>527</v>
      </c>
      <c r="K52" s="227" t="s">
        <v>528</v>
      </c>
      <c r="L52" s="227" t="s">
        <v>529</v>
      </c>
      <c r="M52" s="227" t="s">
        <v>530</v>
      </c>
      <c r="N52" s="227" t="s">
        <v>531</v>
      </c>
      <c r="O52" s="227" t="s">
        <v>532</v>
      </c>
      <c r="P52" s="227" t="s">
        <v>533</v>
      </c>
      <c r="Q52" s="227" t="s">
        <v>534</v>
      </c>
      <c r="R52" s="227" t="s">
        <v>535</v>
      </c>
      <c r="S52" s="227" t="s">
        <v>536</v>
      </c>
      <c r="T52" s="227" t="s">
        <v>537</v>
      </c>
      <c r="U52" s="227" t="s">
        <v>538</v>
      </c>
      <c r="V52" s="227" t="s">
        <v>539</v>
      </c>
      <c r="W52" s="227" t="s">
        <v>540</v>
      </c>
      <c r="X52" s="227" t="s">
        <v>541</v>
      </c>
      <c r="Y52" s="227" t="s">
        <v>542</v>
      </c>
      <c r="Z52" s="227" t="s">
        <v>543</v>
      </c>
      <c r="AA52" s="227" t="s">
        <v>544</v>
      </c>
    </row>
    <row r="53" spans="2:57" x14ac:dyDescent="0.2">
      <c r="B53" s="221">
        <f>B44+1</f>
        <v>21</v>
      </c>
      <c r="C53" s="228" t="s">
        <v>370</v>
      </c>
      <c r="D53" s="228"/>
      <c r="E53" s="229" t="s">
        <v>371</v>
      </c>
      <c r="F53" s="230"/>
      <c r="G53" s="231"/>
      <c r="H53" s="232">
        <f>H28</f>
        <v>0</v>
      </c>
      <c r="I53" s="232">
        <f t="shared" ref="I53:AA53" si="17">I28</f>
        <v>0</v>
      </c>
      <c r="J53" s="232">
        <f t="shared" si="17"/>
        <v>0</v>
      </c>
      <c r="K53" s="232">
        <f t="shared" si="17"/>
        <v>0</v>
      </c>
      <c r="L53" s="232">
        <f t="shared" si="17"/>
        <v>0</v>
      </c>
      <c r="M53" s="232">
        <f t="shared" si="17"/>
        <v>0</v>
      </c>
      <c r="N53" s="232">
        <f t="shared" si="17"/>
        <v>0</v>
      </c>
      <c r="O53" s="232">
        <f t="shared" si="17"/>
        <v>0</v>
      </c>
      <c r="P53" s="232">
        <f t="shared" si="17"/>
        <v>0</v>
      </c>
      <c r="Q53" s="232">
        <f t="shared" si="17"/>
        <v>0</v>
      </c>
      <c r="R53" s="232">
        <f t="shared" si="17"/>
        <v>0</v>
      </c>
      <c r="S53" s="232">
        <f t="shared" si="17"/>
        <v>0</v>
      </c>
      <c r="T53" s="232">
        <f t="shared" si="17"/>
        <v>0</v>
      </c>
      <c r="U53" s="232">
        <f t="shared" si="17"/>
        <v>0</v>
      </c>
      <c r="V53" s="232">
        <f t="shared" si="17"/>
        <v>0</v>
      </c>
      <c r="W53" s="232">
        <f t="shared" si="17"/>
        <v>0</v>
      </c>
      <c r="X53" s="232">
        <f t="shared" si="17"/>
        <v>0</v>
      </c>
      <c r="Y53" s="232">
        <f t="shared" si="17"/>
        <v>0</v>
      </c>
      <c r="Z53" s="232">
        <f t="shared" si="17"/>
        <v>0</v>
      </c>
      <c r="AA53" s="232">
        <f t="shared" si="17"/>
        <v>0</v>
      </c>
    </row>
    <row r="54" spans="2:57" x14ac:dyDescent="0.2">
      <c r="B54" s="221">
        <f>B53+1</f>
        <v>22</v>
      </c>
      <c r="C54" s="228" t="s">
        <v>407</v>
      </c>
      <c r="D54" s="228"/>
      <c r="E54" s="233">
        <v>22</v>
      </c>
      <c r="F54" s="234"/>
      <c r="G54" s="231"/>
      <c r="H54" s="232">
        <f>H32</f>
        <v>0</v>
      </c>
      <c r="I54" s="232">
        <f t="shared" ref="I54:AA54" si="18">I32</f>
        <v>0</v>
      </c>
      <c r="J54" s="232">
        <f t="shared" si="18"/>
        <v>0</v>
      </c>
      <c r="K54" s="232">
        <f t="shared" si="18"/>
        <v>0</v>
      </c>
      <c r="L54" s="232">
        <f t="shared" si="18"/>
        <v>0</v>
      </c>
      <c r="M54" s="232">
        <f t="shared" si="18"/>
        <v>0</v>
      </c>
      <c r="N54" s="232">
        <f t="shared" si="18"/>
        <v>0</v>
      </c>
      <c r="O54" s="232">
        <f t="shared" si="18"/>
        <v>0</v>
      </c>
      <c r="P54" s="232">
        <f t="shared" si="18"/>
        <v>0</v>
      </c>
      <c r="Q54" s="232">
        <f t="shared" si="18"/>
        <v>0</v>
      </c>
      <c r="R54" s="232">
        <f t="shared" si="18"/>
        <v>0</v>
      </c>
      <c r="S54" s="232">
        <f t="shared" si="18"/>
        <v>0</v>
      </c>
      <c r="T54" s="232">
        <f t="shared" si="18"/>
        <v>0</v>
      </c>
      <c r="U54" s="232">
        <f t="shared" si="18"/>
        <v>0</v>
      </c>
      <c r="V54" s="232">
        <f t="shared" si="18"/>
        <v>0</v>
      </c>
      <c r="W54" s="232">
        <f t="shared" si="18"/>
        <v>0</v>
      </c>
      <c r="X54" s="232">
        <f t="shared" si="18"/>
        <v>0</v>
      </c>
      <c r="Y54" s="232">
        <f t="shared" si="18"/>
        <v>0</v>
      </c>
      <c r="Z54" s="232">
        <f t="shared" si="18"/>
        <v>0</v>
      </c>
      <c r="AA54" s="232">
        <f t="shared" si="18"/>
        <v>0</v>
      </c>
    </row>
    <row r="55" spans="2:57" x14ac:dyDescent="0.2">
      <c r="B55" s="221">
        <f t="shared" ref="B55:B64" si="19">B54+1</f>
        <v>23</v>
      </c>
      <c r="C55" s="228" t="s">
        <v>408</v>
      </c>
      <c r="D55" s="228"/>
      <c r="E55" s="233">
        <v>3</v>
      </c>
      <c r="F55" s="234"/>
      <c r="G55" s="231"/>
      <c r="H55" s="232">
        <f>H33</f>
        <v>0</v>
      </c>
      <c r="I55" s="232">
        <f t="shared" ref="I55:AA55" si="20">I33</f>
        <v>0</v>
      </c>
      <c r="J55" s="232">
        <f t="shared" si="20"/>
        <v>0</v>
      </c>
      <c r="K55" s="232">
        <f t="shared" si="20"/>
        <v>0</v>
      </c>
      <c r="L55" s="232">
        <f t="shared" si="20"/>
        <v>0</v>
      </c>
      <c r="M55" s="232">
        <f t="shared" si="20"/>
        <v>0</v>
      </c>
      <c r="N55" s="232">
        <f t="shared" si="20"/>
        <v>0</v>
      </c>
      <c r="O55" s="232">
        <f t="shared" si="20"/>
        <v>0</v>
      </c>
      <c r="P55" s="232">
        <f t="shared" si="20"/>
        <v>0</v>
      </c>
      <c r="Q55" s="232">
        <f t="shared" si="20"/>
        <v>0</v>
      </c>
      <c r="R55" s="232">
        <f t="shared" si="20"/>
        <v>0</v>
      </c>
      <c r="S55" s="232">
        <f t="shared" si="20"/>
        <v>0</v>
      </c>
      <c r="T55" s="232">
        <f t="shared" si="20"/>
        <v>0</v>
      </c>
      <c r="U55" s="232">
        <f t="shared" si="20"/>
        <v>0</v>
      </c>
      <c r="V55" s="232">
        <f t="shared" si="20"/>
        <v>0</v>
      </c>
      <c r="W55" s="232">
        <f t="shared" si="20"/>
        <v>0</v>
      </c>
      <c r="X55" s="232">
        <f t="shared" si="20"/>
        <v>0</v>
      </c>
      <c r="Y55" s="232">
        <f t="shared" si="20"/>
        <v>0</v>
      </c>
      <c r="Z55" s="232">
        <f t="shared" si="20"/>
        <v>0</v>
      </c>
      <c r="AA55" s="232">
        <f t="shared" si="20"/>
        <v>0</v>
      </c>
    </row>
    <row r="56" spans="2:57" x14ac:dyDescent="0.2">
      <c r="B56" s="221">
        <f t="shared" si="19"/>
        <v>24</v>
      </c>
      <c r="C56" s="228" t="s">
        <v>409</v>
      </c>
      <c r="D56" s="228"/>
      <c r="E56" s="229" t="s">
        <v>3</v>
      </c>
      <c r="F56" s="230"/>
      <c r="G56" s="235"/>
      <c r="H56" s="236">
        <f>H54/30</f>
        <v>0</v>
      </c>
      <c r="I56" s="236">
        <f t="shared" ref="I56:AA56" si="21">I54/30</f>
        <v>0</v>
      </c>
      <c r="J56" s="236">
        <f t="shared" si="21"/>
        <v>0</v>
      </c>
      <c r="K56" s="236">
        <f t="shared" si="21"/>
        <v>0</v>
      </c>
      <c r="L56" s="236">
        <f t="shared" si="21"/>
        <v>0</v>
      </c>
      <c r="M56" s="236">
        <f t="shared" si="21"/>
        <v>0</v>
      </c>
      <c r="N56" s="236">
        <f t="shared" si="21"/>
        <v>0</v>
      </c>
      <c r="O56" s="236">
        <f t="shared" si="21"/>
        <v>0</v>
      </c>
      <c r="P56" s="236">
        <f t="shared" si="21"/>
        <v>0</v>
      </c>
      <c r="Q56" s="236">
        <f t="shared" si="21"/>
        <v>0</v>
      </c>
      <c r="R56" s="236">
        <f t="shared" si="21"/>
        <v>0</v>
      </c>
      <c r="S56" s="236">
        <f t="shared" si="21"/>
        <v>0</v>
      </c>
      <c r="T56" s="236">
        <f t="shared" si="21"/>
        <v>0</v>
      </c>
      <c r="U56" s="236">
        <f t="shared" si="21"/>
        <v>0</v>
      </c>
      <c r="V56" s="236">
        <f t="shared" si="21"/>
        <v>0</v>
      </c>
      <c r="W56" s="236">
        <f t="shared" si="21"/>
        <v>0</v>
      </c>
      <c r="X56" s="236">
        <f t="shared" si="21"/>
        <v>0</v>
      </c>
      <c r="Y56" s="236">
        <f t="shared" si="21"/>
        <v>0</v>
      </c>
      <c r="Z56" s="236">
        <f t="shared" si="21"/>
        <v>0</v>
      </c>
      <c r="AA56" s="236">
        <f t="shared" si="21"/>
        <v>0</v>
      </c>
    </row>
    <row r="57" spans="2:57" x14ac:dyDescent="0.2">
      <c r="B57" s="221">
        <f t="shared" si="19"/>
        <v>25</v>
      </c>
      <c r="C57" s="228" t="s">
        <v>410</v>
      </c>
      <c r="D57" s="228"/>
      <c r="E57" s="229" t="s">
        <v>3</v>
      </c>
      <c r="F57" s="230"/>
      <c r="G57" s="235"/>
      <c r="H57" s="236">
        <f>IFERROR(H55/H53,0)</f>
        <v>0</v>
      </c>
      <c r="I57" s="236">
        <f t="shared" ref="I57:AA57" si="22">IFERROR(I55/I53,0)</f>
        <v>0</v>
      </c>
      <c r="J57" s="236">
        <f t="shared" si="22"/>
        <v>0</v>
      </c>
      <c r="K57" s="236">
        <f t="shared" si="22"/>
        <v>0</v>
      </c>
      <c r="L57" s="236">
        <f t="shared" si="22"/>
        <v>0</v>
      </c>
      <c r="M57" s="236">
        <f t="shared" si="22"/>
        <v>0</v>
      </c>
      <c r="N57" s="236">
        <f t="shared" si="22"/>
        <v>0</v>
      </c>
      <c r="O57" s="236">
        <f t="shared" si="22"/>
        <v>0</v>
      </c>
      <c r="P57" s="236">
        <f t="shared" si="22"/>
        <v>0</v>
      </c>
      <c r="Q57" s="236">
        <f t="shared" si="22"/>
        <v>0</v>
      </c>
      <c r="R57" s="236">
        <f t="shared" si="22"/>
        <v>0</v>
      </c>
      <c r="S57" s="236">
        <f t="shared" si="22"/>
        <v>0</v>
      </c>
      <c r="T57" s="236">
        <f t="shared" si="22"/>
        <v>0</v>
      </c>
      <c r="U57" s="236">
        <f t="shared" si="22"/>
        <v>0</v>
      </c>
      <c r="V57" s="236">
        <f t="shared" si="22"/>
        <v>0</v>
      </c>
      <c r="W57" s="236">
        <f t="shared" si="22"/>
        <v>0</v>
      </c>
      <c r="X57" s="236">
        <f t="shared" si="22"/>
        <v>0</v>
      </c>
      <c r="Y57" s="236">
        <f t="shared" si="22"/>
        <v>0</v>
      </c>
      <c r="Z57" s="236">
        <f t="shared" si="22"/>
        <v>0</v>
      </c>
      <c r="AA57" s="236">
        <f t="shared" si="22"/>
        <v>0</v>
      </c>
    </row>
    <row r="58" spans="2:57" x14ac:dyDescent="0.2">
      <c r="B58" s="221">
        <f t="shared" si="19"/>
        <v>26</v>
      </c>
      <c r="C58" s="228" t="s">
        <v>411</v>
      </c>
      <c r="D58" s="228"/>
      <c r="E58" s="229" t="s">
        <v>3</v>
      </c>
      <c r="F58" s="230"/>
      <c r="G58" s="235"/>
      <c r="H58" s="236">
        <f>H56*H57</f>
        <v>0</v>
      </c>
      <c r="I58" s="236">
        <f t="shared" ref="I58:AA58" si="23">I56*I57</f>
        <v>0</v>
      </c>
      <c r="J58" s="236">
        <f t="shared" si="23"/>
        <v>0</v>
      </c>
      <c r="K58" s="236">
        <f t="shared" si="23"/>
        <v>0</v>
      </c>
      <c r="L58" s="236">
        <f t="shared" si="23"/>
        <v>0</v>
      </c>
      <c r="M58" s="236">
        <f t="shared" si="23"/>
        <v>0</v>
      </c>
      <c r="N58" s="236">
        <f t="shared" si="23"/>
        <v>0</v>
      </c>
      <c r="O58" s="236">
        <f t="shared" si="23"/>
        <v>0</v>
      </c>
      <c r="P58" s="236">
        <f t="shared" si="23"/>
        <v>0</v>
      </c>
      <c r="Q58" s="236">
        <f t="shared" si="23"/>
        <v>0</v>
      </c>
      <c r="R58" s="236">
        <f t="shared" si="23"/>
        <v>0</v>
      </c>
      <c r="S58" s="236">
        <f t="shared" si="23"/>
        <v>0</v>
      </c>
      <c r="T58" s="236">
        <f t="shared" si="23"/>
        <v>0</v>
      </c>
      <c r="U58" s="236">
        <f t="shared" si="23"/>
        <v>0</v>
      </c>
      <c r="V58" s="236">
        <f t="shared" si="23"/>
        <v>0</v>
      </c>
      <c r="W58" s="236">
        <f t="shared" si="23"/>
        <v>0</v>
      </c>
      <c r="X58" s="236">
        <f t="shared" si="23"/>
        <v>0</v>
      </c>
      <c r="Y58" s="236">
        <f t="shared" si="23"/>
        <v>0</v>
      </c>
      <c r="Z58" s="236">
        <f t="shared" si="23"/>
        <v>0</v>
      </c>
      <c r="AA58" s="236">
        <f t="shared" si="23"/>
        <v>0</v>
      </c>
    </row>
    <row r="59" spans="2:57" x14ac:dyDescent="0.2">
      <c r="B59" s="221">
        <f t="shared" si="19"/>
        <v>27</v>
      </c>
      <c r="C59" s="228" t="s">
        <v>412</v>
      </c>
      <c r="D59" s="228"/>
      <c r="E59" s="229" t="s">
        <v>717</v>
      </c>
      <c r="F59" s="230"/>
      <c r="G59" s="237">
        <f t="shared" ref="G59:G64" si="24">ROUND(SUM(H59:BE59),2)</f>
        <v>0</v>
      </c>
      <c r="H59" s="238">
        <f>H43/12</f>
        <v>0</v>
      </c>
      <c r="I59" s="238">
        <f t="shared" ref="I59:AA59" si="25">I43/12</f>
        <v>0</v>
      </c>
      <c r="J59" s="238">
        <f t="shared" si="25"/>
        <v>0</v>
      </c>
      <c r="K59" s="238">
        <f t="shared" si="25"/>
        <v>0</v>
      </c>
      <c r="L59" s="238">
        <f t="shared" si="25"/>
        <v>0</v>
      </c>
      <c r="M59" s="238">
        <f t="shared" si="25"/>
        <v>0</v>
      </c>
      <c r="N59" s="238">
        <f t="shared" si="25"/>
        <v>0</v>
      </c>
      <c r="O59" s="238">
        <f t="shared" si="25"/>
        <v>0</v>
      </c>
      <c r="P59" s="238">
        <f t="shared" si="25"/>
        <v>0</v>
      </c>
      <c r="Q59" s="238">
        <f t="shared" si="25"/>
        <v>0</v>
      </c>
      <c r="R59" s="238">
        <f t="shared" si="25"/>
        <v>0</v>
      </c>
      <c r="S59" s="238">
        <f t="shared" si="25"/>
        <v>0</v>
      </c>
      <c r="T59" s="238">
        <f t="shared" si="25"/>
        <v>0</v>
      </c>
      <c r="U59" s="238">
        <f t="shared" si="25"/>
        <v>0</v>
      </c>
      <c r="V59" s="238">
        <f t="shared" si="25"/>
        <v>0</v>
      </c>
      <c r="W59" s="238">
        <f t="shared" si="25"/>
        <v>0</v>
      </c>
      <c r="X59" s="238">
        <f t="shared" si="25"/>
        <v>0</v>
      </c>
      <c r="Y59" s="238">
        <f t="shared" si="25"/>
        <v>0</v>
      </c>
      <c r="Z59" s="238">
        <f t="shared" si="25"/>
        <v>0</v>
      </c>
      <c r="AA59" s="238">
        <f t="shared" si="25"/>
        <v>0</v>
      </c>
    </row>
    <row r="60" spans="2:57" x14ac:dyDescent="0.2">
      <c r="B60" s="221">
        <f t="shared" si="19"/>
        <v>28</v>
      </c>
      <c r="C60" s="228" t="s">
        <v>413</v>
      </c>
      <c r="D60" s="228"/>
      <c r="E60" s="229" t="s">
        <v>717</v>
      </c>
      <c r="F60" s="230"/>
      <c r="G60" s="237">
        <f t="shared" si="24"/>
        <v>0</v>
      </c>
      <c r="H60" s="238">
        <f>H59*H58</f>
        <v>0</v>
      </c>
      <c r="I60" s="238">
        <f t="shared" ref="I60:AA60" si="26">I59*I58</f>
        <v>0</v>
      </c>
      <c r="J60" s="238">
        <f t="shared" si="26"/>
        <v>0</v>
      </c>
      <c r="K60" s="238">
        <f t="shared" si="26"/>
        <v>0</v>
      </c>
      <c r="L60" s="238">
        <f t="shared" si="26"/>
        <v>0</v>
      </c>
      <c r="M60" s="238">
        <f t="shared" si="26"/>
        <v>0</v>
      </c>
      <c r="N60" s="238">
        <f t="shared" si="26"/>
        <v>0</v>
      </c>
      <c r="O60" s="238">
        <f t="shared" si="26"/>
        <v>0</v>
      </c>
      <c r="P60" s="238">
        <f t="shared" si="26"/>
        <v>0</v>
      </c>
      <c r="Q60" s="238">
        <f t="shared" si="26"/>
        <v>0</v>
      </c>
      <c r="R60" s="238">
        <f t="shared" si="26"/>
        <v>0</v>
      </c>
      <c r="S60" s="238">
        <f t="shared" si="26"/>
        <v>0</v>
      </c>
      <c r="T60" s="238">
        <f t="shared" si="26"/>
        <v>0</v>
      </c>
      <c r="U60" s="238">
        <f t="shared" si="26"/>
        <v>0</v>
      </c>
      <c r="V60" s="238">
        <f t="shared" si="26"/>
        <v>0</v>
      </c>
      <c r="W60" s="238">
        <f t="shared" si="26"/>
        <v>0</v>
      </c>
      <c r="X60" s="238">
        <f t="shared" si="26"/>
        <v>0</v>
      </c>
      <c r="Y60" s="238">
        <f t="shared" si="26"/>
        <v>0</v>
      </c>
      <c r="Z60" s="238">
        <f t="shared" si="26"/>
        <v>0</v>
      </c>
      <c r="AA60" s="238">
        <f t="shared" si="26"/>
        <v>0</v>
      </c>
    </row>
    <row r="61" spans="2:57" x14ac:dyDescent="0.2">
      <c r="B61" s="221">
        <f t="shared" si="19"/>
        <v>29</v>
      </c>
      <c r="C61" s="228" t="s">
        <v>414</v>
      </c>
      <c r="D61" s="228"/>
      <c r="E61" s="229" t="s">
        <v>717</v>
      </c>
      <c r="F61" s="230"/>
      <c r="G61" s="237">
        <f t="shared" si="24"/>
        <v>0</v>
      </c>
      <c r="H61" s="238">
        <f>H59-H60</f>
        <v>0</v>
      </c>
      <c r="I61" s="238">
        <f t="shared" ref="I61:AA61" si="27">I59-I60</f>
        <v>0</v>
      </c>
      <c r="J61" s="238">
        <f t="shared" si="27"/>
        <v>0</v>
      </c>
      <c r="K61" s="238">
        <f t="shared" si="27"/>
        <v>0</v>
      </c>
      <c r="L61" s="238">
        <f t="shared" si="27"/>
        <v>0</v>
      </c>
      <c r="M61" s="238">
        <f t="shared" si="27"/>
        <v>0</v>
      </c>
      <c r="N61" s="238">
        <f t="shared" si="27"/>
        <v>0</v>
      </c>
      <c r="O61" s="238">
        <f t="shared" si="27"/>
        <v>0</v>
      </c>
      <c r="P61" s="238">
        <f t="shared" si="27"/>
        <v>0</v>
      </c>
      <c r="Q61" s="238">
        <f t="shared" si="27"/>
        <v>0</v>
      </c>
      <c r="R61" s="238">
        <f t="shared" si="27"/>
        <v>0</v>
      </c>
      <c r="S61" s="238">
        <f t="shared" si="27"/>
        <v>0</v>
      </c>
      <c r="T61" s="238">
        <f t="shared" si="27"/>
        <v>0</v>
      </c>
      <c r="U61" s="238">
        <f t="shared" si="27"/>
        <v>0</v>
      </c>
      <c r="V61" s="238">
        <f t="shared" si="27"/>
        <v>0</v>
      </c>
      <c r="W61" s="238">
        <f t="shared" si="27"/>
        <v>0</v>
      </c>
      <c r="X61" s="238">
        <f t="shared" si="27"/>
        <v>0</v>
      </c>
      <c r="Y61" s="238">
        <f t="shared" si="27"/>
        <v>0</v>
      </c>
      <c r="Z61" s="238">
        <f t="shared" si="27"/>
        <v>0</v>
      </c>
      <c r="AA61" s="238">
        <f t="shared" si="27"/>
        <v>0</v>
      </c>
    </row>
    <row r="62" spans="2:57" x14ac:dyDescent="0.2">
      <c r="B62" s="221">
        <f t="shared" si="19"/>
        <v>30</v>
      </c>
      <c r="C62" s="228" t="s">
        <v>710</v>
      </c>
      <c r="D62" s="228"/>
      <c r="E62" s="229" t="s">
        <v>711</v>
      </c>
      <c r="F62" s="230"/>
      <c r="G62" s="237">
        <f t="shared" si="24"/>
        <v>0</v>
      </c>
      <c r="H62" s="238">
        <f>(H8*H9)-(H26*H27)</f>
        <v>0</v>
      </c>
      <c r="I62" s="238">
        <f t="shared" ref="I62:AA62" si="28">(I8*I9)-(I26*I27)</f>
        <v>0</v>
      </c>
      <c r="J62" s="238">
        <f t="shared" si="28"/>
        <v>0</v>
      </c>
      <c r="K62" s="238">
        <f t="shared" si="28"/>
        <v>0</v>
      </c>
      <c r="L62" s="238">
        <f t="shared" si="28"/>
        <v>0</v>
      </c>
      <c r="M62" s="238">
        <f t="shared" si="28"/>
        <v>0</v>
      </c>
      <c r="N62" s="238">
        <f t="shared" si="28"/>
        <v>0</v>
      </c>
      <c r="O62" s="238">
        <f t="shared" si="28"/>
        <v>0</v>
      </c>
      <c r="P62" s="238">
        <f t="shared" si="28"/>
        <v>0</v>
      </c>
      <c r="Q62" s="238">
        <f t="shared" si="28"/>
        <v>0</v>
      </c>
      <c r="R62" s="238">
        <f t="shared" si="28"/>
        <v>0</v>
      </c>
      <c r="S62" s="238">
        <f t="shared" si="28"/>
        <v>0</v>
      </c>
      <c r="T62" s="238">
        <f t="shared" si="28"/>
        <v>0</v>
      </c>
      <c r="U62" s="238">
        <f t="shared" si="28"/>
        <v>0</v>
      </c>
      <c r="V62" s="238">
        <f t="shared" si="28"/>
        <v>0</v>
      </c>
      <c r="W62" s="238">
        <f t="shared" si="28"/>
        <v>0</v>
      </c>
      <c r="X62" s="238">
        <f t="shared" si="28"/>
        <v>0</v>
      </c>
      <c r="Y62" s="238">
        <f t="shared" si="28"/>
        <v>0</v>
      </c>
      <c r="Z62" s="238">
        <f t="shared" si="28"/>
        <v>0</v>
      </c>
      <c r="AA62" s="238">
        <f t="shared" si="28"/>
        <v>0</v>
      </c>
      <c r="AB62" s="391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  <c r="AU62" s="392"/>
      <c r="AV62" s="392"/>
      <c r="AW62" s="392"/>
      <c r="AX62" s="392"/>
      <c r="AY62" s="392"/>
      <c r="AZ62" s="392"/>
      <c r="BA62" s="392"/>
      <c r="BB62" s="392"/>
      <c r="BC62" s="392"/>
      <c r="BD62" s="392"/>
      <c r="BE62" s="392"/>
    </row>
    <row r="63" spans="2:57" x14ac:dyDescent="0.2">
      <c r="B63" s="221">
        <f t="shared" si="19"/>
        <v>31</v>
      </c>
      <c r="C63" s="228" t="s">
        <v>714</v>
      </c>
      <c r="D63" s="228"/>
      <c r="E63" s="229" t="s">
        <v>711</v>
      </c>
      <c r="F63" s="230"/>
      <c r="G63" s="237">
        <f t="shared" si="24"/>
        <v>0</v>
      </c>
      <c r="H63" s="238">
        <f>H41</f>
        <v>0</v>
      </c>
      <c r="I63" s="238">
        <f t="shared" ref="I63:AA63" si="29">I41</f>
        <v>0</v>
      </c>
      <c r="J63" s="238">
        <f t="shared" si="29"/>
        <v>0</v>
      </c>
      <c r="K63" s="238">
        <f t="shared" si="29"/>
        <v>0</v>
      </c>
      <c r="L63" s="238">
        <f t="shared" si="29"/>
        <v>0</v>
      </c>
      <c r="M63" s="238">
        <f t="shared" si="29"/>
        <v>0</v>
      </c>
      <c r="N63" s="238">
        <f t="shared" si="29"/>
        <v>0</v>
      </c>
      <c r="O63" s="238">
        <f t="shared" si="29"/>
        <v>0</v>
      </c>
      <c r="P63" s="238">
        <f t="shared" si="29"/>
        <v>0</v>
      </c>
      <c r="Q63" s="238">
        <f t="shared" si="29"/>
        <v>0</v>
      </c>
      <c r="R63" s="238">
        <f t="shared" si="29"/>
        <v>0</v>
      </c>
      <c r="S63" s="238">
        <f t="shared" si="29"/>
        <v>0</v>
      </c>
      <c r="T63" s="238">
        <f t="shared" si="29"/>
        <v>0</v>
      </c>
      <c r="U63" s="238">
        <f t="shared" si="29"/>
        <v>0</v>
      </c>
      <c r="V63" s="238">
        <f t="shared" si="29"/>
        <v>0</v>
      </c>
      <c r="W63" s="238">
        <f t="shared" si="29"/>
        <v>0</v>
      </c>
      <c r="X63" s="238">
        <f t="shared" si="29"/>
        <v>0</v>
      </c>
      <c r="Y63" s="238">
        <f t="shared" si="29"/>
        <v>0</v>
      </c>
      <c r="Z63" s="238">
        <f t="shared" si="29"/>
        <v>0</v>
      </c>
      <c r="AA63" s="238">
        <f t="shared" si="29"/>
        <v>0</v>
      </c>
      <c r="AB63" s="391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  <c r="AU63" s="392"/>
      <c r="AV63" s="392"/>
      <c r="AW63" s="392"/>
      <c r="AX63" s="392"/>
      <c r="AY63" s="392"/>
      <c r="AZ63" s="392"/>
      <c r="BA63" s="392"/>
      <c r="BB63" s="392"/>
      <c r="BC63" s="392"/>
      <c r="BD63" s="392"/>
      <c r="BE63" s="392"/>
    </row>
    <row r="64" spans="2:57" x14ac:dyDescent="0.2">
      <c r="B64" s="221">
        <f t="shared" si="19"/>
        <v>32</v>
      </c>
      <c r="C64" s="228" t="s">
        <v>715</v>
      </c>
      <c r="D64" s="228"/>
      <c r="E64" s="229" t="s">
        <v>711</v>
      </c>
      <c r="F64" s="230"/>
      <c r="G64" s="237">
        <f t="shared" si="24"/>
        <v>0</v>
      </c>
      <c r="H64" s="238">
        <f>H62</f>
        <v>0</v>
      </c>
      <c r="I64" s="238">
        <f t="shared" ref="I64:AA64" si="30">I62</f>
        <v>0</v>
      </c>
      <c r="J64" s="238">
        <f t="shared" si="30"/>
        <v>0</v>
      </c>
      <c r="K64" s="238">
        <f t="shared" si="30"/>
        <v>0</v>
      </c>
      <c r="L64" s="238">
        <f t="shared" si="30"/>
        <v>0</v>
      </c>
      <c r="M64" s="238">
        <f t="shared" si="30"/>
        <v>0</v>
      </c>
      <c r="N64" s="238">
        <f t="shared" si="30"/>
        <v>0</v>
      </c>
      <c r="O64" s="238">
        <f t="shared" si="30"/>
        <v>0</v>
      </c>
      <c r="P64" s="238">
        <f t="shared" si="30"/>
        <v>0</v>
      </c>
      <c r="Q64" s="238">
        <f t="shared" si="30"/>
        <v>0</v>
      </c>
      <c r="R64" s="238">
        <f t="shared" si="30"/>
        <v>0</v>
      </c>
      <c r="S64" s="238">
        <f t="shared" si="30"/>
        <v>0</v>
      </c>
      <c r="T64" s="238">
        <f t="shared" si="30"/>
        <v>0</v>
      </c>
      <c r="U64" s="238">
        <f t="shared" si="30"/>
        <v>0</v>
      </c>
      <c r="V64" s="238">
        <f t="shared" si="30"/>
        <v>0</v>
      </c>
      <c r="W64" s="238">
        <f t="shared" si="30"/>
        <v>0</v>
      </c>
      <c r="X64" s="238">
        <f t="shared" si="30"/>
        <v>0</v>
      </c>
      <c r="Y64" s="238">
        <f t="shared" si="30"/>
        <v>0</v>
      </c>
      <c r="Z64" s="238">
        <f t="shared" si="30"/>
        <v>0</v>
      </c>
      <c r="AA64" s="238">
        <f t="shared" si="30"/>
        <v>0</v>
      </c>
      <c r="AB64" s="391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  <c r="AU64" s="392"/>
      <c r="AV64" s="392"/>
      <c r="AW64" s="392"/>
      <c r="AX64" s="392"/>
      <c r="AY64" s="392"/>
      <c r="AZ64" s="392"/>
      <c r="BA64" s="392"/>
      <c r="BB64" s="392"/>
      <c r="BC64" s="392"/>
      <c r="BD64" s="392"/>
      <c r="BE64" s="392"/>
    </row>
  </sheetData>
  <sheetProtection password="C9A4" sheet="1" objects="1" scenarios="1"/>
  <mergeCells count="12">
    <mergeCell ref="B2:G2"/>
    <mergeCell ref="B31:B35"/>
    <mergeCell ref="B28:B30"/>
    <mergeCell ref="B39:F39"/>
    <mergeCell ref="B51:F51"/>
    <mergeCell ref="B3:F3"/>
    <mergeCell ref="B7:B8"/>
    <mergeCell ref="B10:B12"/>
    <mergeCell ref="B21:F21"/>
    <mergeCell ref="B25:B26"/>
    <mergeCell ref="B13:B17"/>
    <mergeCell ref="B4:F4"/>
  </mergeCells>
  <conditionalFormatting sqref="G7 G17 G25 G35">
    <cfRule type="cellIs" dxfId="65" priority="39" operator="equal">
      <formula>"ERRO"</formula>
    </cfRule>
  </conditionalFormatting>
  <conditionalFormatting sqref="G47:G48 H54:AA55">
    <cfRule type="cellIs" dxfId="64" priority="40" operator="lessThan">
      <formula>0</formula>
    </cfRule>
  </conditionalFormatting>
  <conditionalFormatting sqref="H7:AA7">
    <cfRule type="cellIs" dxfId="63" priority="20" operator="greaterThan">
      <formula>1</formula>
    </cfRule>
    <cfRule type="cellIs" dxfId="62" priority="21" operator="lessThan">
      <formula>0</formula>
    </cfRule>
  </conditionalFormatting>
  <conditionalFormatting sqref="H11:AA11">
    <cfRule type="cellIs" dxfId="61" priority="9" operator="greaterThan">
      <formula>1</formula>
    </cfRule>
    <cfRule type="cellIs" dxfId="60" priority="10" operator="lessThan">
      <formula>0</formula>
    </cfRule>
  </conditionalFormatting>
  <conditionalFormatting sqref="H15:AA15">
    <cfRule type="cellIs" dxfId="59" priority="7" operator="greaterThan">
      <formula>1</formula>
    </cfRule>
    <cfRule type="cellIs" dxfId="58" priority="8" operator="lessThan">
      <formula>0</formula>
    </cfRule>
  </conditionalFormatting>
  <conditionalFormatting sqref="H17:AA17 H35:AA35">
    <cfRule type="cellIs" dxfId="57" priority="41" operator="greaterThan">
      <formula>1</formula>
    </cfRule>
    <cfRule type="cellIs" dxfId="56" priority="42" operator="lessThan">
      <formula>0</formula>
    </cfRule>
  </conditionalFormatting>
  <conditionalFormatting sqref="H25:AA25">
    <cfRule type="cellIs" dxfId="55" priority="5" operator="greaterThan">
      <formula>1</formula>
    </cfRule>
    <cfRule type="cellIs" dxfId="54" priority="6" operator="lessThan">
      <formula>0</formula>
    </cfRule>
  </conditionalFormatting>
  <conditionalFormatting sqref="H29:AA29">
    <cfRule type="cellIs" dxfId="53" priority="3" operator="greaterThan">
      <formula>1</formula>
    </cfRule>
    <cfRule type="cellIs" dxfId="52" priority="4" operator="lessThan">
      <formula>0</formula>
    </cfRule>
  </conditionalFormatting>
  <conditionalFormatting sqref="H33:AA33">
    <cfRule type="cellIs" dxfId="51" priority="1" operator="greaterThan">
      <formula>1</formula>
    </cfRule>
    <cfRule type="cellIs" dxfId="50" priority="2" operator="lessThan">
      <formula>0</formula>
    </cfRule>
  </conditionalFormatting>
  <conditionalFormatting sqref="H53:AA55">
    <cfRule type="cellIs" dxfId="49" priority="11" operator="greaterThan">
      <formula>24</formula>
    </cfRule>
    <cfRule type="cellIs" dxfId="48" priority="12" operator="lessThan">
      <formula>0</formula>
    </cfRule>
  </conditionalFormatting>
  <conditionalFormatting sqref="H54:AA55">
    <cfRule type="cellIs" dxfId="47" priority="31" operator="greaterThan">
      <formula>22</formula>
    </cfRule>
  </conditionalFormatting>
  <conditionalFormatting sqref="H55:AA55">
    <cfRule type="cellIs" dxfId="46" priority="30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36469-01CC-4A93-8D90-06541B2BE527}">
  <sheetPr codeName="Planilha14">
    <tabColor theme="5"/>
  </sheetPr>
  <dimension ref="B2:P101"/>
  <sheetViews>
    <sheetView showGridLines="0" zoomScaleNormal="100" workbookViewId="0">
      <pane ySplit="4" topLeftCell="A5" activePane="bottomLeft" state="frozen"/>
      <selection activeCell="H20" sqref="H20"/>
      <selection pane="bottomLeft" activeCell="C8" sqref="C8:G8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75" t="s">
        <v>963</v>
      </c>
      <c r="E2" s="975"/>
      <c r="F2" s="975"/>
      <c r="G2" s="975"/>
      <c r="H2" s="975"/>
      <c r="I2" s="975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88" t="s">
        <v>798</v>
      </c>
      <c r="C3" s="989"/>
      <c r="D3" s="989"/>
      <c r="E3" s="989"/>
      <c r="F3" s="989"/>
      <c r="G3" s="989"/>
      <c r="H3" s="989"/>
      <c r="I3" s="989"/>
      <c r="J3" s="990"/>
      <c r="K3" s="988" t="s">
        <v>944</v>
      </c>
      <c r="L3" s="989"/>
      <c r="M3" s="989"/>
      <c r="N3" s="989"/>
      <c r="O3" s="989"/>
      <c r="P3" s="990"/>
    </row>
    <row r="4" spans="2:16" ht="15" customHeight="1" x14ac:dyDescent="0.25">
      <c r="B4" s="991"/>
      <c r="C4" s="992"/>
      <c r="D4" s="992"/>
      <c r="E4" s="992"/>
      <c r="F4" s="992"/>
      <c r="G4" s="992"/>
      <c r="H4" s="992"/>
      <c r="I4" s="992"/>
      <c r="J4" s="993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48" t="s">
        <v>692</v>
      </c>
      <c r="C5" s="1049"/>
      <c r="D5" s="1049"/>
      <c r="E5" s="1049"/>
      <c r="F5" s="1049"/>
      <c r="G5" s="1049"/>
      <c r="H5" s="1049"/>
      <c r="I5" s="1049"/>
      <c r="J5" s="1049"/>
      <c r="K5" s="214"/>
      <c r="L5" s="214"/>
      <c r="M5" s="497"/>
      <c r="N5" s="214"/>
      <c r="O5" s="214"/>
      <c r="P5" s="497"/>
    </row>
    <row r="6" spans="2:16" x14ac:dyDescent="0.25">
      <c r="B6" s="1050" t="s">
        <v>282</v>
      </c>
      <c r="C6" s="1051"/>
      <c r="D6" s="1051"/>
      <c r="E6" s="1051"/>
      <c r="F6" s="1051"/>
      <c r="G6" s="1051"/>
      <c r="H6" s="1051"/>
      <c r="I6" s="1051"/>
      <c r="J6" s="1052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61" t="s">
        <v>283</v>
      </c>
      <c r="C7" s="1061"/>
      <c r="D7" s="1061"/>
      <c r="E7" s="1062"/>
      <c r="F7" s="1062"/>
      <c r="G7" s="1062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53"/>
      <c r="D8" s="1054"/>
      <c r="E8" s="1054"/>
      <c r="F8" s="1054"/>
      <c r="G8" s="1054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53"/>
      <c r="D9" s="1054"/>
      <c r="E9" s="1054"/>
      <c r="F9" s="1054"/>
      <c r="G9" s="1054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53"/>
      <c r="D10" s="1054"/>
      <c r="E10" s="1054"/>
      <c r="F10" s="1054"/>
      <c r="G10" s="1054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 t="s">
        <v>266</v>
      </c>
    </row>
    <row r="11" spans="2:16" ht="15" customHeight="1" outlineLevel="1" x14ac:dyDescent="0.25">
      <c r="B11" s="167">
        <v>4</v>
      </c>
      <c r="C11" s="1053"/>
      <c r="D11" s="1054"/>
      <c r="E11" s="1054"/>
      <c r="F11" s="1054"/>
      <c r="G11" s="1054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53"/>
      <c r="D12" s="1054"/>
      <c r="E12" s="1054"/>
      <c r="F12" s="1054"/>
      <c r="G12" s="1054"/>
      <c r="H12" s="168"/>
      <c r="I12" s="317"/>
      <c r="J12" s="489">
        <f t="shared" si="0"/>
        <v>0</v>
      </c>
      <c r="K12" s="322" t="s">
        <v>266</v>
      </c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53"/>
      <c r="D13" s="1054"/>
      <c r="E13" s="1054"/>
      <c r="F13" s="1054"/>
      <c r="G13" s="1054"/>
      <c r="H13" s="168"/>
      <c r="I13" s="317"/>
      <c r="J13" s="489">
        <f t="shared" si="0"/>
        <v>0</v>
      </c>
      <c r="K13" s="322"/>
      <c r="L13" s="322"/>
      <c r="M13" s="322" t="s">
        <v>266</v>
      </c>
      <c r="N13" s="322"/>
      <c r="O13" s="322"/>
      <c r="P13" s="322"/>
    </row>
    <row r="14" spans="2:16" ht="15" customHeight="1" outlineLevel="1" x14ac:dyDescent="0.25">
      <c r="B14" s="165">
        <v>7</v>
      </c>
      <c r="C14" s="1053"/>
      <c r="D14" s="1054"/>
      <c r="E14" s="1054"/>
      <c r="F14" s="1054"/>
      <c r="G14" s="1054"/>
      <c r="H14" s="168"/>
      <c r="I14" s="317"/>
      <c r="J14" s="489">
        <f t="shared" si="0"/>
        <v>0</v>
      </c>
      <c r="K14" s="322"/>
      <c r="L14" s="322" t="s">
        <v>266</v>
      </c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53"/>
      <c r="D15" s="1054"/>
      <c r="E15" s="1054"/>
      <c r="F15" s="1054"/>
      <c r="G15" s="1054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53"/>
      <c r="D16" s="1054"/>
      <c r="E16" s="1054"/>
      <c r="F16" s="1054"/>
      <c r="G16" s="1054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53"/>
      <c r="D17" s="1054"/>
      <c r="E17" s="1054"/>
      <c r="F17" s="1054"/>
      <c r="G17" s="1054"/>
      <c r="H17" s="168"/>
      <c r="I17" s="317"/>
      <c r="J17" s="489">
        <f t="shared" si="0"/>
        <v>0</v>
      </c>
      <c r="K17" s="322"/>
      <c r="L17" s="322"/>
      <c r="M17" s="322"/>
      <c r="N17" s="322" t="s">
        <v>266</v>
      </c>
      <c r="O17" s="322"/>
      <c r="P17" s="322"/>
    </row>
    <row r="18" spans="2:16" ht="15" customHeight="1" outlineLevel="1" x14ac:dyDescent="0.25">
      <c r="B18" s="165">
        <v>11</v>
      </c>
      <c r="C18" s="1053"/>
      <c r="D18" s="1054"/>
      <c r="E18" s="1054"/>
      <c r="F18" s="1054"/>
      <c r="G18" s="1054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 t="s">
        <v>266</v>
      </c>
    </row>
    <row r="19" spans="2:16" ht="15" customHeight="1" outlineLevel="1" x14ac:dyDescent="0.25">
      <c r="B19" s="167">
        <v>12</v>
      </c>
      <c r="C19" s="1053"/>
      <c r="D19" s="1054"/>
      <c r="E19" s="1054"/>
      <c r="F19" s="1054"/>
      <c r="G19" s="1054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53"/>
      <c r="D20" s="1054"/>
      <c r="E20" s="1054"/>
      <c r="F20" s="1054"/>
      <c r="G20" s="1054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53"/>
      <c r="D21" s="1054"/>
      <c r="E21" s="1054"/>
      <c r="F21" s="1054"/>
      <c r="G21" s="1054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53"/>
      <c r="D22" s="1054"/>
      <c r="E22" s="1054"/>
      <c r="F22" s="1054"/>
      <c r="G22" s="1054"/>
      <c r="H22" s="168"/>
      <c r="I22" s="317"/>
      <c r="J22" s="489">
        <f t="shared" si="0"/>
        <v>0</v>
      </c>
      <c r="K22" s="322"/>
      <c r="L22" s="322"/>
      <c r="M22" s="322"/>
      <c r="N22" s="322"/>
      <c r="O22" s="322" t="s">
        <v>266</v>
      </c>
      <c r="P22" s="322" t="s">
        <v>266</v>
      </c>
    </row>
    <row r="23" spans="2:16" ht="15" customHeight="1" outlineLevel="1" x14ac:dyDescent="0.25">
      <c r="B23" s="167">
        <v>16</v>
      </c>
      <c r="C23" s="1053"/>
      <c r="D23" s="1054"/>
      <c r="E23" s="1054"/>
      <c r="F23" s="1054"/>
      <c r="G23" s="1054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53"/>
      <c r="D24" s="1054"/>
      <c r="E24" s="1054"/>
      <c r="F24" s="1054"/>
      <c r="G24" s="1054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53"/>
      <c r="D25" s="1054"/>
      <c r="E25" s="1054"/>
      <c r="F25" s="1054"/>
      <c r="G25" s="1054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53"/>
      <c r="D26" s="1054"/>
      <c r="E26" s="1054"/>
      <c r="F26" s="1054"/>
      <c r="G26" s="1054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53"/>
      <c r="D27" s="1054"/>
      <c r="E27" s="1054"/>
      <c r="F27" s="1054"/>
      <c r="G27" s="1054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53"/>
      <c r="D28" s="1054"/>
      <c r="E28" s="1054"/>
      <c r="F28" s="1054"/>
      <c r="G28" s="1054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53"/>
      <c r="D29" s="1054"/>
      <c r="E29" s="1054"/>
      <c r="F29" s="1054"/>
      <c r="G29" s="1054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53"/>
      <c r="D30" s="1054"/>
      <c r="E30" s="1054"/>
      <c r="F30" s="1054"/>
      <c r="G30" s="1054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53"/>
      <c r="D31" s="1054"/>
      <c r="E31" s="1054"/>
      <c r="F31" s="1054"/>
      <c r="G31" s="1054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53"/>
      <c r="D32" s="1054"/>
      <c r="E32" s="1054"/>
      <c r="F32" s="1054"/>
      <c r="G32" s="1054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53"/>
      <c r="D33" s="1054"/>
      <c r="E33" s="1054"/>
      <c r="F33" s="1054"/>
      <c r="G33" s="1054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53"/>
      <c r="D34" s="1054"/>
      <c r="E34" s="1054"/>
      <c r="F34" s="1054"/>
      <c r="G34" s="1054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53"/>
      <c r="D35" s="1054"/>
      <c r="E35" s="1054"/>
      <c r="F35" s="1054"/>
      <c r="G35" s="1054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53"/>
      <c r="D36" s="1054"/>
      <c r="E36" s="1054"/>
      <c r="F36" s="1054"/>
      <c r="G36" s="1054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53"/>
      <c r="D37" s="1054"/>
      <c r="E37" s="1054"/>
      <c r="F37" s="1054"/>
      <c r="G37" s="1054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53"/>
      <c r="D38" s="1054"/>
      <c r="E38" s="1054"/>
      <c r="F38" s="1054"/>
      <c r="G38" s="1054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53"/>
      <c r="D39" s="1054"/>
      <c r="E39" s="1054"/>
      <c r="F39" s="1054"/>
      <c r="G39" s="1054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53"/>
      <c r="D40" s="1054"/>
      <c r="E40" s="1054"/>
      <c r="F40" s="1054"/>
      <c r="G40" s="1054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53"/>
      <c r="D41" s="1054"/>
      <c r="E41" s="1054"/>
      <c r="F41" s="1054"/>
      <c r="G41" s="1054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53"/>
      <c r="D42" s="1054"/>
      <c r="E42" s="1054"/>
      <c r="F42" s="1054"/>
      <c r="G42" s="1054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53"/>
      <c r="D43" s="1054"/>
      <c r="E43" s="1054"/>
      <c r="F43" s="1054"/>
      <c r="G43" s="1054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53"/>
      <c r="D44" s="1054"/>
      <c r="E44" s="1054"/>
      <c r="F44" s="1054"/>
      <c r="G44" s="1054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53"/>
      <c r="D45" s="1054"/>
      <c r="E45" s="1054"/>
      <c r="F45" s="1054"/>
      <c r="G45" s="1054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53"/>
      <c r="D46" s="1054"/>
      <c r="E46" s="1054"/>
      <c r="F46" s="1054"/>
      <c r="G46" s="1054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53"/>
      <c r="D47" s="1054"/>
      <c r="E47" s="1054"/>
      <c r="F47" s="1054"/>
      <c r="G47" s="1054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58" t="s">
        <v>288</v>
      </c>
      <c r="D48" s="1059"/>
      <c r="E48" s="1059"/>
      <c r="F48" s="1059"/>
      <c r="G48" s="1059"/>
      <c r="H48" s="169">
        <v>20</v>
      </c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s="453" customFormat="1" ht="15" customHeight="1" x14ac:dyDescent="0.2">
      <c r="B49" s="459"/>
      <c r="C49" s="917" t="s">
        <v>926</v>
      </c>
      <c r="D49" s="917"/>
      <c r="E49" s="917"/>
      <c r="F49" s="917"/>
      <c r="G49" s="917"/>
      <c r="H49" s="917"/>
      <c r="I49" s="917"/>
      <c r="J49" s="917"/>
      <c r="K49" s="648" t="s">
        <v>915</v>
      </c>
      <c r="L49" s="648" t="s">
        <v>924</v>
      </c>
      <c r="M49" s="648" t="s">
        <v>925</v>
      </c>
      <c r="N49" s="648" t="s">
        <v>941</v>
      </c>
      <c r="O49" s="648" t="s">
        <v>942</v>
      </c>
      <c r="P49" s="648" t="s">
        <v>943</v>
      </c>
    </row>
    <row r="50" spans="2:16" s="453" customFormat="1" ht="15" customHeight="1" x14ac:dyDescent="0.2">
      <c r="B50" s="918" t="s">
        <v>916</v>
      </c>
      <c r="C50" s="919"/>
      <c r="D50" s="919"/>
      <c r="E50" s="919"/>
      <c r="F50" s="919"/>
      <c r="G50" s="919"/>
      <c r="H50" s="919"/>
      <c r="I50" s="919"/>
      <c r="J50" s="920"/>
      <c r="K50" s="478"/>
      <c r="L50" s="478"/>
      <c r="M50" s="478"/>
      <c r="N50" s="478"/>
      <c r="O50" s="478"/>
      <c r="P50" s="478"/>
    </row>
    <row r="51" spans="2:16" s="453" customFormat="1" ht="15" customHeight="1" x14ac:dyDescent="0.2">
      <c r="B51" s="918" t="s">
        <v>917</v>
      </c>
      <c r="C51" s="919"/>
      <c r="D51" s="919"/>
      <c r="E51" s="919"/>
      <c r="F51" s="919"/>
      <c r="G51" s="919"/>
      <c r="H51" s="919"/>
      <c r="I51" s="919"/>
      <c r="J51" s="920"/>
      <c r="K51" s="479"/>
      <c r="L51" s="479"/>
      <c r="M51" s="479"/>
      <c r="N51" s="479"/>
      <c r="O51" s="479"/>
      <c r="P51" s="479"/>
    </row>
    <row r="52" spans="2:16" s="453" customFormat="1" ht="15" customHeight="1" x14ac:dyDescent="0.2">
      <c r="B52" s="918" t="s">
        <v>918</v>
      </c>
      <c r="C52" s="919"/>
      <c r="D52" s="919"/>
      <c r="E52" s="919"/>
      <c r="F52" s="919"/>
      <c r="G52" s="919"/>
      <c r="H52" s="919"/>
      <c r="I52" s="919"/>
      <c r="J52" s="920"/>
      <c r="K52" s="480"/>
      <c r="L52" s="480"/>
      <c r="M52" s="480"/>
      <c r="N52" s="480"/>
      <c r="O52" s="480"/>
      <c r="P52" s="480"/>
    </row>
    <row r="53" spans="2:16" s="453" customFormat="1" ht="15" customHeight="1" x14ac:dyDescent="0.2">
      <c r="B53" s="918" t="s">
        <v>919</v>
      </c>
      <c r="C53" s="919"/>
      <c r="D53" s="919"/>
      <c r="E53" s="919"/>
      <c r="F53" s="919"/>
      <c r="G53" s="919"/>
      <c r="H53" s="919"/>
      <c r="I53" s="919"/>
      <c r="J53" s="920"/>
      <c r="K53" s="480"/>
      <c r="L53" s="480"/>
      <c r="M53" s="480"/>
      <c r="N53" s="480"/>
      <c r="O53" s="480"/>
      <c r="P53" s="480"/>
    </row>
    <row r="54" spans="2:16" s="453" customFormat="1" ht="15" customHeight="1" x14ac:dyDescent="0.2">
      <c r="B54" s="918" t="s">
        <v>920</v>
      </c>
      <c r="C54" s="919"/>
      <c r="D54" s="919"/>
      <c r="E54" s="919"/>
      <c r="F54" s="919"/>
      <c r="G54" s="919"/>
      <c r="H54" s="919"/>
      <c r="I54" s="919"/>
      <c r="J54" s="920"/>
      <c r="K54" s="478"/>
      <c r="L54" s="478"/>
      <c r="M54" s="478"/>
      <c r="N54" s="478"/>
      <c r="O54" s="478"/>
      <c r="P54" s="478"/>
    </row>
    <row r="55" spans="2:16" s="453" customFormat="1" x14ac:dyDescent="0.2">
      <c r="B55" s="918" t="s">
        <v>921</v>
      </c>
      <c r="C55" s="919"/>
      <c r="D55" s="919"/>
      <c r="E55" s="919"/>
      <c r="F55" s="919"/>
      <c r="G55" s="919"/>
      <c r="H55" s="919"/>
      <c r="I55" s="919"/>
      <c r="J55" s="920"/>
      <c r="K55" s="481"/>
      <c r="L55" s="481"/>
      <c r="M55" s="481"/>
      <c r="N55" s="481"/>
      <c r="O55" s="481"/>
      <c r="P55" s="481"/>
    </row>
    <row r="56" spans="2:16" s="453" customFormat="1" x14ac:dyDescent="0.2">
      <c r="B56" s="918" t="s">
        <v>922</v>
      </c>
      <c r="C56" s="919"/>
      <c r="D56" s="919"/>
      <c r="E56" s="919"/>
      <c r="F56" s="919"/>
      <c r="G56" s="919"/>
      <c r="H56" s="919"/>
      <c r="I56" s="919"/>
      <c r="J56" s="920"/>
      <c r="K56" s="482"/>
      <c r="L56" s="482"/>
      <c r="M56" s="482"/>
      <c r="N56" s="482"/>
      <c r="O56" s="482"/>
      <c r="P56" s="482"/>
    </row>
    <row r="57" spans="2:16" s="499" customFormat="1" ht="15" customHeight="1" x14ac:dyDescent="0.2">
      <c r="B57" s="1040" t="s">
        <v>923</v>
      </c>
      <c r="C57" s="1041"/>
      <c r="D57" s="1041"/>
      <c r="E57" s="1041"/>
      <c r="F57" s="1041"/>
      <c r="G57" s="1041"/>
      <c r="H57" s="1041"/>
      <c r="I57" s="1041"/>
      <c r="J57" s="1042"/>
      <c r="K57" s="1088" t="s">
        <v>913</v>
      </c>
      <c r="L57" s="1088"/>
      <c r="M57" s="1088"/>
      <c r="N57" s="1088" t="s">
        <v>913</v>
      </c>
      <c r="O57" s="1088"/>
      <c r="P57" s="1088"/>
    </row>
    <row r="58" spans="2:16" x14ac:dyDescent="0.25">
      <c r="B58" s="1050" t="s">
        <v>291</v>
      </c>
      <c r="C58" s="1051"/>
      <c r="D58" s="1051"/>
      <c r="E58" s="1051"/>
      <c r="F58" s="1051"/>
      <c r="G58" s="1051"/>
      <c r="H58" s="1051"/>
      <c r="I58" s="1051"/>
      <c r="J58" s="1052"/>
      <c r="K58" s="642" t="s">
        <v>915</v>
      </c>
      <c r="L58" s="642" t="s">
        <v>924</v>
      </c>
      <c r="M58" s="642" t="s">
        <v>925</v>
      </c>
      <c r="N58" s="642" t="s">
        <v>941</v>
      </c>
      <c r="O58" s="642" t="s">
        <v>942</v>
      </c>
      <c r="P58" s="642" t="s">
        <v>943</v>
      </c>
    </row>
    <row r="59" spans="2:16" ht="45" x14ac:dyDescent="0.25">
      <c r="B59" s="313"/>
      <c r="C59" s="1056" t="s">
        <v>293</v>
      </c>
      <c r="D59" s="1056"/>
      <c r="E59" s="1056"/>
      <c r="F59" s="1056"/>
      <c r="G59" s="1057"/>
      <c r="H59" s="121" t="s">
        <v>16</v>
      </c>
      <c r="I59" s="300" t="s">
        <v>294</v>
      </c>
      <c r="J59" s="300" t="s">
        <v>946</v>
      </c>
      <c r="K59" s="643" t="s">
        <v>947</v>
      </c>
      <c r="L59" s="643" t="s">
        <v>947</v>
      </c>
      <c r="M59" s="643" t="s">
        <v>947</v>
      </c>
      <c r="N59" s="643" t="s">
        <v>947</v>
      </c>
      <c r="O59" s="643" t="s">
        <v>947</v>
      </c>
      <c r="P59" s="643" t="s">
        <v>947</v>
      </c>
    </row>
    <row r="60" spans="2:16" ht="15" customHeight="1" x14ac:dyDescent="0.25">
      <c r="B60" s="165">
        <v>1</v>
      </c>
      <c r="C60" s="1060"/>
      <c r="D60" s="1060"/>
      <c r="E60" s="1060"/>
      <c r="F60" s="1060"/>
      <c r="G60" s="1053"/>
      <c r="H60" s="636"/>
      <c r="I60" s="316"/>
      <c r="J60" s="489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167">
        <v>2</v>
      </c>
      <c r="C61" s="1060"/>
      <c r="D61" s="1060"/>
      <c r="E61" s="1060"/>
      <c r="F61" s="1060"/>
      <c r="G61" s="1053"/>
      <c r="H61" s="177"/>
      <c r="I61" s="317"/>
      <c r="J61" s="489">
        <f>IFERROR(SMALL(K61:P61,1),0)</f>
        <v>0</v>
      </c>
      <c r="K61" s="322"/>
      <c r="L61" s="322" t="s">
        <v>266</v>
      </c>
      <c r="M61" s="322"/>
      <c r="N61" s="322"/>
      <c r="O61" s="322"/>
      <c r="P61" s="322"/>
    </row>
    <row r="62" spans="2:16" ht="15" customHeight="1" x14ac:dyDescent="0.25">
      <c r="B62" s="165">
        <v>3</v>
      </c>
      <c r="C62" s="1060"/>
      <c r="D62" s="1060"/>
      <c r="E62" s="1060"/>
      <c r="F62" s="1060"/>
      <c r="G62" s="1053"/>
      <c r="H62" s="177"/>
      <c r="I62" s="317"/>
      <c r="J62" s="489">
        <f>IFERROR(SMALL(K62:P62,1),0)</f>
        <v>0</v>
      </c>
      <c r="K62" s="322"/>
      <c r="L62" s="322"/>
      <c r="M62" s="322" t="s">
        <v>266</v>
      </c>
      <c r="N62" s="322" t="s">
        <v>266</v>
      </c>
      <c r="O62" s="322"/>
      <c r="P62" s="322" t="s">
        <v>266</v>
      </c>
    </row>
    <row r="63" spans="2:16" ht="15" customHeight="1" x14ac:dyDescent="0.25">
      <c r="B63" s="167">
        <v>4</v>
      </c>
      <c r="C63" s="1060"/>
      <c r="D63" s="1060"/>
      <c r="E63" s="1060"/>
      <c r="F63" s="1060"/>
      <c r="G63" s="1053"/>
      <c r="H63" s="177"/>
      <c r="I63" s="317"/>
      <c r="J63" s="489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165">
        <v>5</v>
      </c>
      <c r="C64" s="1060"/>
      <c r="D64" s="1060"/>
      <c r="E64" s="1060"/>
      <c r="F64" s="1060"/>
      <c r="G64" s="1053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6" s="453" customFormat="1" ht="15" customHeight="1" x14ac:dyDescent="0.2">
      <c r="B65" s="459"/>
      <c r="C65" s="917" t="s">
        <v>926</v>
      </c>
      <c r="D65" s="917"/>
      <c r="E65" s="917"/>
      <c r="F65" s="917"/>
      <c r="G65" s="917"/>
      <c r="H65" s="917"/>
      <c r="I65" s="917"/>
      <c r="J65" s="917"/>
      <c r="K65" s="648" t="s">
        <v>915</v>
      </c>
      <c r="L65" s="648" t="s">
        <v>924</v>
      </c>
      <c r="M65" s="648" t="s">
        <v>925</v>
      </c>
      <c r="N65" s="648" t="s">
        <v>941</v>
      </c>
      <c r="O65" s="648" t="s">
        <v>942</v>
      </c>
      <c r="P65" s="648" t="s">
        <v>943</v>
      </c>
    </row>
    <row r="66" spans="2:16" s="453" customFormat="1" ht="15" customHeight="1" x14ac:dyDescent="0.2">
      <c r="B66" s="918" t="s">
        <v>916</v>
      </c>
      <c r="C66" s="919"/>
      <c r="D66" s="919"/>
      <c r="E66" s="919"/>
      <c r="F66" s="919"/>
      <c r="G66" s="919"/>
      <c r="H66" s="919"/>
      <c r="I66" s="919"/>
      <c r="J66" s="920"/>
      <c r="K66" s="478"/>
      <c r="L66" s="478"/>
      <c r="M66" s="478"/>
      <c r="N66" s="478"/>
      <c r="O66" s="478"/>
      <c r="P66" s="478"/>
    </row>
    <row r="67" spans="2:16" s="453" customFormat="1" ht="15" customHeight="1" x14ac:dyDescent="0.2">
      <c r="B67" s="918" t="s">
        <v>917</v>
      </c>
      <c r="C67" s="919"/>
      <c r="D67" s="919"/>
      <c r="E67" s="919"/>
      <c r="F67" s="919"/>
      <c r="G67" s="919"/>
      <c r="H67" s="919"/>
      <c r="I67" s="919"/>
      <c r="J67" s="920"/>
      <c r="K67" s="479"/>
      <c r="L67" s="479" t="s">
        <v>266</v>
      </c>
      <c r="M67" s="479"/>
      <c r="N67" s="479"/>
      <c r="O67" s="479"/>
      <c r="P67" s="479" t="s">
        <v>266</v>
      </c>
    </row>
    <row r="68" spans="2:16" s="453" customFormat="1" ht="15" customHeight="1" x14ac:dyDescent="0.2">
      <c r="B68" s="918" t="s">
        <v>918</v>
      </c>
      <c r="C68" s="919"/>
      <c r="D68" s="919"/>
      <c r="E68" s="919"/>
      <c r="F68" s="919"/>
      <c r="G68" s="919"/>
      <c r="H68" s="919"/>
      <c r="I68" s="919"/>
      <c r="J68" s="920"/>
      <c r="K68" s="480"/>
      <c r="L68" s="480"/>
      <c r="M68" s="480"/>
      <c r="N68" s="480"/>
      <c r="O68" s="480"/>
      <c r="P68" s="480"/>
    </row>
    <row r="69" spans="2:16" s="453" customFormat="1" ht="15" customHeight="1" x14ac:dyDescent="0.2">
      <c r="B69" s="918" t="s">
        <v>919</v>
      </c>
      <c r="C69" s="919"/>
      <c r="D69" s="919"/>
      <c r="E69" s="919"/>
      <c r="F69" s="919"/>
      <c r="G69" s="919"/>
      <c r="H69" s="919"/>
      <c r="I69" s="919"/>
      <c r="J69" s="920"/>
      <c r="K69" s="480"/>
      <c r="L69" s="480"/>
      <c r="M69" s="480"/>
      <c r="N69" s="480"/>
      <c r="O69" s="480"/>
      <c r="P69" s="480"/>
    </row>
    <row r="70" spans="2:16" s="453" customFormat="1" ht="15" customHeight="1" x14ac:dyDescent="0.2">
      <c r="B70" s="918" t="s">
        <v>920</v>
      </c>
      <c r="C70" s="919"/>
      <c r="D70" s="919"/>
      <c r="E70" s="919"/>
      <c r="F70" s="919"/>
      <c r="G70" s="919"/>
      <c r="H70" s="919"/>
      <c r="I70" s="919"/>
      <c r="J70" s="920"/>
      <c r="K70" s="478"/>
      <c r="L70" s="478"/>
      <c r="M70" s="478"/>
      <c r="N70" s="478"/>
      <c r="O70" s="478"/>
      <c r="P70" s="478"/>
    </row>
    <row r="71" spans="2:16" s="453" customFormat="1" x14ac:dyDescent="0.2">
      <c r="B71" s="918" t="s">
        <v>921</v>
      </c>
      <c r="C71" s="919"/>
      <c r="D71" s="919"/>
      <c r="E71" s="919"/>
      <c r="F71" s="919"/>
      <c r="G71" s="919"/>
      <c r="H71" s="919"/>
      <c r="I71" s="919"/>
      <c r="J71" s="920"/>
      <c r="K71" s="481"/>
      <c r="L71" s="481"/>
      <c r="M71" s="481"/>
      <c r="N71" s="481"/>
      <c r="O71" s="481"/>
      <c r="P71" s="481"/>
    </row>
    <row r="72" spans="2:16" s="453" customFormat="1" x14ac:dyDescent="0.2">
      <c r="B72" s="918" t="s">
        <v>922</v>
      </c>
      <c r="C72" s="919"/>
      <c r="D72" s="919"/>
      <c r="E72" s="919"/>
      <c r="F72" s="919"/>
      <c r="G72" s="919"/>
      <c r="H72" s="919"/>
      <c r="I72" s="919"/>
      <c r="J72" s="920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40" t="s">
        <v>923</v>
      </c>
      <c r="C73" s="1041"/>
      <c r="D73" s="1041"/>
      <c r="E73" s="1041"/>
      <c r="F73" s="1041"/>
      <c r="G73" s="1041"/>
      <c r="H73" s="1041"/>
      <c r="I73" s="1041"/>
      <c r="J73" s="1042"/>
      <c r="K73" s="1088" t="s">
        <v>913</v>
      </c>
      <c r="L73" s="1088"/>
      <c r="M73" s="1088"/>
      <c r="N73" s="1088" t="s">
        <v>913</v>
      </c>
      <c r="O73" s="1088"/>
      <c r="P73" s="1088"/>
    </row>
    <row r="74" spans="2:16" ht="15" customHeight="1" x14ac:dyDescent="0.25">
      <c r="B74" s="1050" t="s">
        <v>299</v>
      </c>
      <c r="C74" s="1051"/>
      <c r="D74" s="1051"/>
      <c r="E74" s="1051"/>
      <c r="F74" s="1051"/>
      <c r="G74" s="1051"/>
      <c r="H74" s="1051"/>
      <c r="I74" s="1051"/>
      <c r="J74" s="1052"/>
      <c r="K74" s="642" t="s">
        <v>915</v>
      </c>
      <c r="L74" s="642" t="s">
        <v>924</v>
      </c>
      <c r="M74" s="642" t="s">
        <v>925</v>
      </c>
      <c r="N74" s="642" t="s">
        <v>941</v>
      </c>
      <c r="O74" s="642" t="s">
        <v>942</v>
      </c>
      <c r="P74" s="642" t="s">
        <v>943</v>
      </c>
    </row>
    <row r="75" spans="2:16" ht="15" customHeight="1" x14ac:dyDescent="0.25">
      <c r="B75" s="313"/>
      <c r="C75" s="1044" t="s">
        <v>178</v>
      </c>
      <c r="D75" s="1044"/>
      <c r="E75" s="1044"/>
      <c r="F75" s="1044"/>
      <c r="G75" s="1044"/>
      <c r="H75" s="1045"/>
      <c r="I75" s="300" t="s">
        <v>16</v>
      </c>
      <c r="J75" s="300" t="s">
        <v>945</v>
      </c>
      <c r="K75" s="643" t="s">
        <v>927</v>
      </c>
      <c r="L75" s="643" t="s">
        <v>927</v>
      </c>
      <c r="M75" s="643" t="s">
        <v>927</v>
      </c>
      <c r="N75" s="643" t="s">
        <v>927</v>
      </c>
      <c r="O75" s="643" t="s">
        <v>927</v>
      </c>
      <c r="P75" s="643" t="s">
        <v>927</v>
      </c>
    </row>
    <row r="76" spans="2:16" ht="15" customHeight="1" x14ac:dyDescent="0.25">
      <c r="B76" s="178">
        <v>1</v>
      </c>
      <c r="C76" s="1046"/>
      <c r="D76" s="1046"/>
      <c r="E76" s="1046"/>
      <c r="F76" s="1046"/>
      <c r="G76" s="1046"/>
      <c r="H76" s="1047"/>
      <c r="I76" s="317"/>
      <c r="J76" s="489">
        <f>IFERROR(SMALL(K76:P76,1),0)</f>
        <v>0</v>
      </c>
      <c r="K76" s="322"/>
      <c r="L76" s="322" t="s">
        <v>266</v>
      </c>
      <c r="M76" s="322"/>
      <c r="N76" s="322"/>
      <c r="O76" s="322"/>
      <c r="P76" s="322"/>
    </row>
    <row r="77" spans="2:16" ht="15" customHeight="1" x14ac:dyDescent="0.25">
      <c r="B77" s="178">
        <v>2</v>
      </c>
      <c r="C77" s="1046"/>
      <c r="D77" s="1046"/>
      <c r="E77" s="1046"/>
      <c r="F77" s="1046"/>
      <c r="G77" s="1046"/>
      <c r="H77" s="1047"/>
      <c r="I77" s="317"/>
      <c r="J77" s="489">
        <f>IFERROR(SMALL(K77:P77,1),0)</f>
        <v>0</v>
      </c>
      <c r="K77" s="322"/>
      <c r="L77" s="322"/>
      <c r="M77" s="322"/>
      <c r="N77" s="322" t="s">
        <v>266</v>
      </c>
      <c r="O77" s="322"/>
      <c r="P77" s="322" t="s">
        <v>266</v>
      </c>
    </row>
    <row r="78" spans="2:16" ht="15" customHeight="1" x14ac:dyDescent="0.25">
      <c r="B78" s="178">
        <v>3</v>
      </c>
      <c r="C78" s="1046"/>
      <c r="D78" s="1046"/>
      <c r="E78" s="1046"/>
      <c r="F78" s="1046"/>
      <c r="G78" s="1046"/>
      <c r="H78" s="1047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17" t="s">
        <v>926</v>
      </c>
      <c r="D79" s="917"/>
      <c r="E79" s="917"/>
      <c r="F79" s="917"/>
      <c r="G79" s="917"/>
      <c r="H79" s="917"/>
      <c r="I79" s="917"/>
      <c r="J79" s="917"/>
      <c r="K79" s="648" t="s">
        <v>915</v>
      </c>
      <c r="L79" s="648" t="s">
        <v>924</v>
      </c>
      <c r="M79" s="648" t="s">
        <v>925</v>
      </c>
      <c r="N79" s="648" t="s">
        <v>941</v>
      </c>
      <c r="O79" s="648" t="s">
        <v>942</v>
      </c>
      <c r="P79" s="648" t="s">
        <v>943</v>
      </c>
    </row>
    <row r="80" spans="2:16" s="453" customFormat="1" ht="15" customHeight="1" x14ac:dyDescent="0.2">
      <c r="B80" s="918" t="s">
        <v>916</v>
      </c>
      <c r="C80" s="919"/>
      <c r="D80" s="919"/>
      <c r="E80" s="919"/>
      <c r="F80" s="919"/>
      <c r="G80" s="919"/>
      <c r="H80" s="919"/>
      <c r="I80" s="919"/>
      <c r="J80" s="920"/>
      <c r="K80" s="478"/>
      <c r="L80" s="478"/>
      <c r="M80" s="478"/>
      <c r="N80" s="478"/>
      <c r="O80" s="478"/>
      <c r="P80" s="478"/>
    </row>
    <row r="81" spans="2:16" s="453" customFormat="1" ht="15" customHeight="1" x14ac:dyDescent="0.2">
      <c r="B81" s="918" t="s">
        <v>917</v>
      </c>
      <c r="C81" s="919"/>
      <c r="D81" s="919"/>
      <c r="E81" s="919"/>
      <c r="F81" s="919"/>
      <c r="G81" s="919"/>
      <c r="H81" s="919"/>
      <c r="I81" s="919"/>
      <c r="J81" s="920"/>
      <c r="K81" s="479"/>
      <c r="L81" s="479" t="s">
        <v>266</v>
      </c>
      <c r="M81" s="479"/>
      <c r="N81" s="479"/>
      <c r="O81" s="479"/>
      <c r="P81" s="479"/>
    </row>
    <row r="82" spans="2:16" s="453" customFormat="1" ht="15" customHeight="1" x14ac:dyDescent="0.2">
      <c r="B82" s="918" t="s">
        <v>918</v>
      </c>
      <c r="C82" s="919"/>
      <c r="D82" s="919"/>
      <c r="E82" s="919"/>
      <c r="F82" s="919"/>
      <c r="G82" s="919"/>
      <c r="H82" s="919"/>
      <c r="I82" s="919"/>
      <c r="J82" s="920"/>
      <c r="K82" s="480"/>
      <c r="L82" s="480"/>
      <c r="M82" s="480"/>
      <c r="N82" s="480"/>
      <c r="O82" s="480"/>
      <c r="P82" s="480"/>
    </row>
    <row r="83" spans="2:16" s="453" customFormat="1" ht="15" customHeight="1" x14ac:dyDescent="0.2">
      <c r="B83" s="918" t="s">
        <v>919</v>
      </c>
      <c r="C83" s="919"/>
      <c r="D83" s="919"/>
      <c r="E83" s="919"/>
      <c r="F83" s="919"/>
      <c r="G83" s="919"/>
      <c r="H83" s="919"/>
      <c r="I83" s="919"/>
      <c r="J83" s="920"/>
      <c r="K83" s="480"/>
      <c r="L83" s="480"/>
      <c r="M83" s="480"/>
      <c r="N83" s="480"/>
      <c r="O83" s="480"/>
      <c r="P83" s="480"/>
    </row>
    <row r="84" spans="2:16" s="453" customFormat="1" ht="15" customHeight="1" x14ac:dyDescent="0.2">
      <c r="B84" s="918" t="s">
        <v>920</v>
      </c>
      <c r="C84" s="919"/>
      <c r="D84" s="919"/>
      <c r="E84" s="919"/>
      <c r="F84" s="919"/>
      <c r="G84" s="919"/>
      <c r="H84" s="919"/>
      <c r="I84" s="919"/>
      <c r="J84" s="920"/>
      <c r="K84" s="478"/>
      <c r="L84" s="478"/>
      <c r="M84" s="478"/>
      <c r="N84" s="478"/>
      <c r="O84" s="478"/>
      <c r="P84" s="478"/>
    </row>
    <row r="85" spans="2:16" s="453" customFormat="1" x14ac:dyDescent="0.2">
      <c r="B85" s="918" t="s">
        <v>921</v>
      </c>
      <c r="C85" s="919"/>
      <c r="D85" s="919"/>
      <c r="E85" s="919"/>
      <c r="F85" s="919"/>
      <c r="G85" s="919"/>
      <c r="H85" s="919"/>
      <c r="I85" s="919"/>
      <c r="J85" s="920"/>
      <c r="K85" s="481"/>
      <c r="L85" s="481"/>
      <c r="M85" s="481"/>
      <c r="N85" s="481"/>
      <c r="O85" s="481"/>
      <c r="P85" s="481"/>
    </row>
    <row r="86" spans="2:16" s="453" customFormat="1" x14ac:dyDescent="0.2">
      <c r="B86" s="918" t="s">
        <v>922</v>
      </c>
      <c r="C86" s="919"/>
      <c r="D86" s="919"/>
      <c r="E86" s="919"/>
      <c r="F86" s="919"/>
      <c r="G86" s="919"/>
      <c r="H86" s="919"/>
      <c r="I86" s="919"/>
      <c r="J86" s="920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40" t="s">
        <v>923</v>
      </c>
      <c r="C87" s="1041"/>
      <c r="D87" s="1041"/>
      <c r="E87" s="1041"/>
      <c r="F87" s="1041"/>
      <c r="G87" s="1041"/>
      <c r="H87" s="1041"/>
      <c r="I87" s="1041"/>
      <c r="J87" s="1042"/>
      <c r="K87" s="994" t="s">
        <v>913</v>
      </c>
      <c r="L87" s="994"/>
      <c r="M87" s="994"/>
      <c r="N87" s="994" t="s">
        <v>913</v>
      </c>
      <c r="O87" s="994"/>
      <c r="P87" s="994"/>
    </row>
    <row r="88" spans="2:16" ht="15" customHeight="1" x14ac:dyDescent="0.25">
      <c r="B88" s="1048" t="s">
        <v>706</v>
      </c>
      <c r="C88" s="1049"/>
      <c r="D88" s="1049"/>
      <c r="E88" s="1049"/>
      <c r="F88" s="1049"/>
      <c r="G88" s="1049"/>
      <c r="H88" s="1049"/>
      <c r="I88" s="1049"/>
      <c r="J88" s="1055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ht="15" customHeight="1" x14ac:dyDescent="0.25">
      <c r="B89" s="1043" t="s">
        <v>15</v>
      </c>
      <c r="C89" s="1044"/>
      <c r="D89" s="1044"/>
      <c r="E89" s="1044"/>
      <c r="F89" s="1044"/>
      <c r="G89" s="1044"/>
      <c r="H89" s="1045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178">
        <v>1</v>
      </c>
      <c r="C90" s="1046"/>
      <c r="D90" s="1046"/>
      <c r="E90" s="1046"/>
      <c r="F90" s="1046"/>
      <c r="G90" s="1046"/>
      <c r="H90" s="1047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178">
        <v>2</v>
      </c>
      <c r="C91" s="1046"/>
      <c r="D91" s="1046"/>
      <c r="E91" s="1046"/>
      <c r="F91" s="1046"/>
      <c r="G91" s="1046"/>
      <c r="H91" s="1047"/>
      <c r="I91" s="317"/>
      <c r="J91" s="489">
        <f>IFERROR(SMALL(K91:P91,1),0)</f>
        <v>0</v>
      </c>
      <c r="K91" s="322"/>
      <c r="L91" s="322"/>
      <c r="M91" s="322"/>
      <c r="N91" s="322" t="s">
        <v>266</v>
      </c>
      <c r="O91" s="322"/>
      <c r="P91" s="322"/>
    </row>
    <row r="92" spans="2:16" ht="15" customHeight="1" x14ac:dyDescent="0.25">
      <c r="B92" s="178">
        <v>3</v>
      </c>
      <c r="C92" s="1046"/>
      <c r="D92" s="1046"/>
      <c r="E92" s="1046"/>
      <c r="F92" s="1046"/>
      <c r="G92" s="1046"/>
      <c r="H92" s="1047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17" t="s">
        <v>926</v>
      </c>
      <c r="D93" s="917"/>
      <c r="E93" s="917"/>
      <c r="F93" s="917"/>
      <c r="G93" s="917"/>
      <c r="H93" s="917"/>
      <c r="I93" s="917"/>
      <c r="J93" s="917"/>
      <c r="K93" s="648" t="s">
        <v>915</v>
      </c>
      <c r="L93" s="648" t="s">
        <v>924</v>
      </c>
      <c r="M93" s="648" t="s">
        <v>925</v>
      </c>
      <c r="N93" s="648" t="s">
        <v>941</v>
      </c>
      <c r="O93" s="648" t="s">
        <v>942</v>
      </c>
      <c r="P93" s="648" t="s">
        <v>943</v>
      </c>
    </row>
    <row r="94" spans="2:16" s="453" customFormat="1" ht="15" customHeight="1" x14ac:dyDescent="0.2">
      <c r="B94" s="918" t="s">
        <v>916</v>
      </c>
      <c r="C94" s="919"/>
      <c r="D94" s="919"/>
      <c r="E94" s="919"/>
      <c r="F94" s="919"/>
      <c r="G94" s="919"/>
      <c r="H94" s="919"/>
      <c r="I94" s="919"/>
      <c r="J94" s="920"/>
      <c r="K94" s="478"/>
      <c r="L94" s="478"/>
      <c r="M94" s="478"/>
      <c r="N94" s="478"/>
      <c r="O94" s="478"/>
      <c r="P94" s="478"/>
    </row>
    <row r="95" spans="2:16" s="453" customFormat="1" ht="15" customHeight="1" x14ac:dyDescent="0.2">
      <c r="B95" s="918" t="s">
        <v>917</v>
      </c>
      <c r="C95" s="919"/>
      <c r="D95" s="919"/>
      <c r="E95" s="919"/>
      <c r="F95" s="919"/>
      <c r="G95" s="919"/>
      <c r="H95" s="919"/>
      <c r="I95" s="919"/>
      <c r="J95" s="920"/>
      <c r="K95" s="479"/>
      <c r="L95" s="479"/>
      <c r="M95" s="479"/>
      <c r="N95" s="479"/>
      <c r="O95" s="479"/>
      <c r="P95" s="479"/>
    </row>
    <row r="96" spans="2:16" s="453" customFormat="1" ht="15" customHeight="1" x14ac:dyDescent="0.2">
      <c r="B96" s="918" t="s">
        <v>918</v>
      </c>
      <c r="C96" s="919"/>
      <c r="D96" s="919"/>
      <c r="E96" s="919"/>
      <c r="F96" s="919"/>
      <c r="G96" s="919"/>
      <c r="H96" s="919"/>
      <c r="I96" s="919"/>
      <c r="J96" s="920"/>
      <c r="K96" s="480"/>
      <c r="L96" s="480"/>
      <c r="M96" s="480"/>
      <c r="N96" s="480"/>
      <c r="O96" s="480"/>
      <c r="P96" s="480"/>
    </row>
    <row r="97" spans="2:16" s="453" customFormat="1" ht="15" customHeight="1" x14ac:dyDescent="0.2">
      <c r="B97" s="918" t="s">
        <v>919</v>
      </c>
      <c r="C97" s="919"/>
      <c r="D97" s="919"/>
      <c r="E97" s="919"/>
      <c r="F97" s="919"/>
      <c r="G97" s="919"/>
      <c r="H97" s="919"/>
      <c r="I97" s="919"/>
      <c r="J97" s="920"/>
      <c r="K97" s="480"/>
      <c r="L97" s="480"/>
      <c r="M97" s="480"/>
      <c r="N97" s="480"/>
      <c r="O97" s="480"/>
      <c r="P97" s="480"/>
    </row>
    <row r="98" spans="2:16" s="453" customFormat="1" ht="15" customHeight="1" x14ac:dyDescent="0.2">
      <c r="B98" s="918" t="s">
        <v>920</v>
      </c>
      <c r="C98" s="919"/>
      <c r="D98" s="919"/>
      <c r="E98" s="919"/>
      <c r="F98" s="919"/>
      <c r="G98" s="919"/>
      <c r="H98" s="919"/>
      <c r="I98" s="919"/>
      <c r="J98" s="920"/>
      <c r="K98" s="478"/>
      <c r="L98" s="478"/>
      <c r="M98" s="478"/>
      <c r="N98" s="478"/>
      <c r="O98" s="478"/>
      <c r="P98" s="478"/>
    </row>
    <row r="99" spans="2:16" s="453" customFormat="1" x14ac:dyDescent="0.2">
      <c r="B99" s="918" t="s">
        <v>921</v>
      </c>
      <c r="C99" s="919"/>
      <c r="D99" s="919"/>
      <c r="E99" s="919"/>
      <c r="F99" s="919"/>
      <c r="G99" s="919"/>
      <c r="H99" s="919"/>
      <c r="I99" s="919"/>
      <c r="J99" s="920"/>
      <c r="K99" s="481"/>
      <c r="L99" s="481"/>
      <c r="M99" s="481"/>
      <c r="N99" s="481"/>
      <c r="O99" s="481"/>
      <c r="P99" s="481"/>
    </row>
    <row r="100" spans="2:16" s="453" customFormat="1" x14ac:dyDescent="0.2">
      <c r="B100" s="918" t="s">
        <v>922</v>
      </c>
      <c r="C100" s="919"/>
      <c r="D100" s="919"/>
      <c r="E100" s="919"/>
      <c r="F100" s="919"/>
      <c r="G100" s="919"/>
      <c r="H100" s="919"/>
      <c r="I100" s="919"/>
      <c r="J100" s="920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40" t="s">
        <v>923</v>
      </c>
      <c r="C101" s="1041"/>
      <c r="D101" s="1041"/>
      <c r="E101" s="1041"/>
      <c r="F101" s="1041"/>
      <c r="G101" s="1041"/>
      <c r="H101" s="1041"/>
      <c r="I101" s="1041"/>
      <c r="J101" s="1042"/>
      <c r="K101" s="1088" t="s">
        <v>913</v>
      </c>
      <c r="L101" s="1088"/>
      <c r="M101" s="1088"/>
      <c r="N101" s="1088" t="s">
        <v>913</v>
      </c>
      <c r="O101" s="1088"/>
      <c r="P101" s="1088"/>
    </row>
  </sheetData>
  <sheetProtection password="C9A4" sheet="1" objects="1" scenarios="1"/>
  <mergeCells count="108">
    <mergeCell ref="C9:G9"/>
    <mergeCell ref="C10:G10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11:G11"/>
    <mergeCell ref="C12:G12"/>
    <mergeCell ref="C13:G13"/>
    <mergeCell ref="C14:G14"/>
    <mergeCell ref="C15:G15"/>
    <mergeCell ref="C16:G16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7:G47"/>
    <mergeCell ref="C48:G48"/>
    <mergeCell ref="C49:J49"/>
    <mergeCell ref="B50:J50"/>
    <mergeCell ref="B51:J51"/>
    <mergeCell ref="B52:J52"/>
    <mergeCell ref="C45:G45"/>
    <mergeCell ref="C46:G46"/>
    <mergeCell ref="N57:P57"/>
    <mergeCell ref="B58:J58"/>
    <mergeCell ref="C59:G59"/>
    <mergeCell ref="C60:G60"/>
    <mergeCell ref="C61:G61"/>
    <mergeCell ref="C62:G62"/>
    <mergeCell ref="B69:J69"/>
    <mergeCell ref="B70:J70"/>
    <mergeCell ref="B71:J71"/>
    <mergeCell ref="B56:J56"/>
    <mergeCell ref="B57:J57"/>
    <mergeCell ref="K57:M57"/>
    <mergeCell ref="C63:G63"/>
    <mergeCell ref="C64:G64"/>
    <mergeCell ref="C65:J65"/>
    <mergeCell ref="B66:J66"/>
    <mergeCell ref="B67:J67"/>
    <mergeCell ref="B68:J68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B95:J95"/>
    <mergeCell ref="B96:J96"/>
    <mergeCell ref="B97:J97"/>
    <mergeCell ref="B98:J98"/>
    <mergeCell ref="B99:J99"/>
    <mergeCell ref="B100:J100"/>
    <mergeCell ref="C93:J93"/>
    <mergeCell ref="B94:J9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9DDC-55CC-4450-8896-327B519A0BB3}">
  <sheetPr codeName="Plan14">
    <tabColor theme="5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4" t="s">
        <v>962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7"/>
      <c r="P2" s="974" t="str">
        <f>B2</f>
        <v>CUSTOS - AQUECIMENTO SOLAR DE ÁGUA (ORIGEM DOS RECURSOS)</v>
      </c>
      <c r="Q2" s="975"/>
      <c r="R2" s="975"/>
      <c r="S2" s="975"/>
      <c r="T2" s="975"/>
      <c r="U2" s="975"/>
      <c r="V2" s="975"/>
      <c r="W2" s="975"/>
      <c r="X2" s="987"/>
      <c r="Y2" s="379"/>
      <c r="Z2" s="376"/>
    </row>
    <row r="3" spans="2:26" ht="15" customHeight="1" x14ac:dyDescent="0.25">
      <c r="B3" s="988" t="s">
        <v>798</v>
      </c>
      <c r="C3" s="989"/>
      <c r="D3" s="989"/>
      <c r="E3" s="989"/>
      <c r="F3" s="989"/>
      <c r="G3" s="989"/>
      <c r="H3" s="989"/>
      <c r="I3" s="989"/>
      <c r="J3" s="989"/>
      <c r="K3" s="990"/>
      <c r="L3" s="988" t="s">
        <v>213</v>
      </c>
      <c r="M3" s="989"/>
      <c r="N3" s="990"/>
      <c r="P3" s="988" t="s">
        <v>695</v>
      </c>
      <c r="Q3" s="989"/>
      <c r="R3" s="989"/>
      <c r="S3" s="989"/>
      <c r="T3" s="989"/>
      <c r="U3" s="989"/>
      <c r="V3" s="989"/>
      <c r="W3" s="989"/>
      <c r="X3" s="990"/>
    </row>
    <row r="4" spans="2:26" ht="15" customHeight="1" x14ac:dyDescent="0.25">
      <c r="B4" s="991"/>
      <c r="C4" s="992"/>
      <c r="D4" s="992"/>
      <c r="E4" s="992"/>
      <c r="F4" s="992"/>
      <c r="G4" s="992"/>
      <c r="H4" s="992"/>
      <c r="I4" s="992"/>
      <c r="J4" s="992"/>
      <c r="K4" s="993"/>
      <c r="L4" s="309" t="s">
        <v>795</v>
      </c>
      <c r="M4" s="309" t="s">
        <v>239</v>
      </c>
      <c r="N4" s="310" t="s">
        <v>240</v>
      </c>
      <c r="P4" s="991"/>
      <c r="Q4" s="992"/>
      <c r="R4" s="992"/>
      <c r="S4" s="992"/>
      <c r="T4" s="992"/>
      <c r="U4" s="992"/>
      <c r="V4" s="992"/>
      <c r="W4" s="992"/>
      <c r="X4" s="993"/>
    </row>
    <row r="5" spans="2:26" ht="15" customHeight="1" x14ac:dyDescent="0.25">
      <c r="B5" s="1048" t="s">
        <v>692</v>
      </c>
      <c r="C5" s="1049"/>
      <c r="D5" s="1049"/>
      <c r="E5" s="1049"/>
      <c r="F5" s="1049"/>
      <c r="G5" s="1049"/>
      <c r="H5" s="1049"/>
      <c r="I5" s="1049"/>
      <c r="J5" s="1049"/>
      <c r="K5" s="1049"/>
      <c r="L5" s="1049"/>
      <c r="M5" s="1049"/>
      <c r="N5" s="1055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50" t="s">
        <v>282</v>
      </c>
      <c r="C6" s="1051"/>
      <c r="D6" s="1051"/>
      <c r="E6" s="1051"/>
      <c r="F6" s="1051"/>
      <c r="G6" s="1051"/>
      <c r="H6" s="1051"/>
      <c r="I6" s="1051"/>
      <c r="J6" s="1051"/>
      <c r="K6" s="1051"/>
      <c r="L6" s="1051"/>
      <c r="M6" s="1051"/>
      <c r="N6" s="1052"/>
      <c r="P6" s="1050" t="s">
        <v>282</v>
      </c>
      <c r="Q6" s="1051"/>
      <c r="R6" s="1051"/>
      <c r="S6" s="1051"/>
      <c r="T6" s="1051"/>
      <c r="U6" s="1051"/>
      <c r="V6" s="1051"/>
      <c r="W6" s="1051"/>
      <c r="X6" s="1052"/>
    </row>
    <row r="7" spans="2:26" x14ac:dyDescent="0.25">
      <c r="B7" s="1061" t="s">
        <v>283</v>
      </c>
      <c r="C7" s="1061"/>
      <c r="D7" s="1061"/>
      <c r="E7" s="1062"/>
      <c r="F7" s="1062"/>
      <c r="G7" s="1062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61" t="str">
        <f>B7</f>
        <v>Materiais e equipamentos</v>
      </c>
      <c r="Q7" s="1061"/>
      <c r="R7" s="1061"/>
      <c r="S7" s="1062"/>
      <c r="T7" s="1062"/>
      <c r="U7" s="1062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3" t="str">
        <f>IF(ISBLANK('SolarCusto (ORÇ)'!C8)," ",'SolarCusto (ORÇ)'!C8)</f>
        <v xml:space="preserve"> </v>
      </c>
      <c r="D8" s="1093"/>
      <c r="E8" s="1093"/>
      <c r="F8" s="1093"/>
      <c r="G8" s="1065"/>
      <c r="H8" s="505">
        <f>'SolarCusto (ORÇ)'!H8</f>
        <v>0</v>
      </c>
      <c r="I8" s="508">
        <f>'SolarCusto (ORÇ)'!I8</f>
        <v>0</v>
      </c>
      <c r="J8" s="125">
        <f>'SolarCusto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3" t="str">
        <f>IF(OR(C8=0,C8=""),"",C8)</f>
        <v xml:space="preserve"> </v>
      </c>
      <c r="R8" s="1063"/>
      <c r="S8" s="1063"/>
      <c r="T8" s="1063"/>
      <c r="U8" s="1064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3" t="str">
        <f>IF(ISBLANK('SolarCusto (ORÇ)'!C9)," ",'SolarCusto (ORÇ)'!C9)</f>
        <v xml:space="preserve"> </v>
      </c>
      <c r="D9" s="1093"/>
      <c r="E9" s="1093"/>
      <c r="F9" s="1093"/>
      <c r="G9" s="1065"/>
      <c r="H9" s="505">
        <f>'SolarCusto (ORÇ)'!H9</f>
        <v>0</v>
      </c>
      <c r="I9" s="508">
        <f>'SolarCusto (ORÇ)'!I9</f>
        <v>0</v>
      </c>
      <c r="J9" s="125">
        <f>'SolarCusto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3" t="str">
        <f t="shared" ref="Q9:Q47" si="3">IF(OR(C9=0,C9=""),"",C9)</f>
        <v xml:space="preserve"> </v>
      </c>
      <c r="R9" s="1063"/>
      <c r="S9" s="1063"/>
      <c r="T9" s="1063"/>
      <c r="U9" s="1064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3" t="str">
        <f>IF(ISBLANK('SolarCusto (ORÇ)'!C10)," ",'SolarCusto (ORÇ)'!C10)</f>
        <v xml:space="preserve"> </v>
      </c>
      <c r="D10" s="1093"/>
      <c r="E10" s="1093"/>
      <c r="F10" s="1093"/>
      <c r="G10" s="1065"/>
      <c r="H10" s="505">
        <f>'SolarCusto (ORÇ)'!H10</f>
        <v>0</v>
      </c>
      <c r="I10" s="508">
        <f>'SolarCusto (ORÇ)'!I10</f>
        <v>0</v>
      </c>
      <c r="J10" s="125">
        <f>'SolarCusto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3" t="str">
        <f t="shared" si="3"/>
        <v xml:space="preserve"> </v>
      </c>
      <c r="R10" s="1063"/>
      <c r="S10" s="1063"/>
      <c r="T10" s="1063"/>
      <c r="U10" s="1064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3" t="str">
        <f>IF(ISBLANK('SolarCusto (ORÇ)'!C11)," ",'SolarCusto (ORÇ)'!C11)</f>
        <v xml:space="preserve"> </v>
      </c>
      <c r="D11" s="1093"/>
      <c r="E11" s="1093"/>
      <c r="F11" s="1093"/>
      <c r="G11" s="1065"/>
      <c r="H11" s="505">
        <f>'SolarCusto (ORÇ)'!H11</f>
        <v>0</v>
      </c>
      <c r="I11" s="508">
        <f>'SolarCusto (ORÇ)'!I11</f>
        <v>0</v>
      </c>
      <c r="J11" s="125">
        <f>'SolarCusto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3" t="str">
        <f t="shared" si="3"/>
        <v xml:space="preserve"> </v>
      </c>
      <c r="R11" s="1063"/>
      <c r="S11" s="1063"/>
      <c r="T11" s="1063"/>
      <c r="U11" s="1064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3" t="str">
        <f>IF(ISBLANK('SolarCusto (ORÇ)'!C12)," ",'SolarCusto (ORÇ)'!C12)</f>
        <v xml:space="preserve"> </v>
      </c>
      <c r="D12" s="1093"/>
      <c r="E12" s="1093"/>
      <c r="F12" s="1093"/>
      <c r="G12" s="1065"/>
      <c r="H12" s="505">
        <f>'SolarCusto (ORÇ)'!H12</f>
        <v>0</v>
      </c>
      <c r="I12" s="508">
        <f>'SolarCusto (ORÇ)'!I12</f>
        <v>0</v>
      </c>
      <c r="J12" s="125">
        <f>'SolarCusto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3" t="str">
        <f t="shared" si="3"/>
        <v xml:space="preserve"> </v>
      </c>
      <c r="R12" s="1063"/>
      <c r="S12" s="1063"/>
      <c r="T12" s="1063"/>
      <c r="U12" s="1064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3" t="str">
        <f>IF(ISBLANK('SolarCusto (ORÇ)'!C13)," ",'SolarCusto (ORÇ)'!C13)</f>
        <v xml:space="preserve"> </v>
      </c>
      <c r="D13" s="1093"/>
      <c r="E13" s="1093"/>
      <c r="F13" s="1093"/>
      <c r="G13" s="1065"/>
      <c r="H13" s="505">
        <f>'SolarCusto (ORÇ)'!H13</f>
        <v>0</v>
      </c>
      <c r="I13" s="508">
        <f>'SolarCusto (ORÇ)'!I13</f>
        <v>0</v>
      </c>
      <c r="J13" s="125">
        <f>'SolarCusto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3" t="str">
        <f t="shared" si="3"/>
        <v xml:space="preserve"> </v>
      </c>
      <c r="R13" s="1063"/>
      <c r="S13" s="1063"/>
      <c r="T13" s="1063"/>
      <c r="U13" s="1064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3" t="str">
        <f>IF(ISBLANK('SolarCusto (ORÇ)'!C14)," ",'SolarCusto (ORÇ)'!C14)</f>
        <v xml:space="preserve"> </v>
      </c>
      <c r="D14" s="1093"/>
      <c r="E14" s="1093"/>
      <c r="F14" s="1093"/>
      <c r="G14" s="1065"/>
      <c r="H14" s="505">
        <f>'SolarCusto (ORÇ)'!H14</f>
        <v>0</v>
      </c>
      <c r="I14" s="508">
        <f>'SolarCusto (ORÇ)'!I14</f>
        <v>0</v>
      </c>
      <c r="J14" s="125">
        <f>'SolarCusto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3" t="str">
        <f t="shared" si="3"/>
        <v xml:space="preserve"> </v>
      </c>
      <c r="R14" s="1063"/>
      <c r="S14" s="1063"/>
      <c r="T14" s="1063"/>
      <c r="U14" s="1064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3" t="str">
        <f>IF(ISBLANK('SolarCusto (ORÇ)'!C15)," ",'SolarCusto (ORÇ)'!C15)</f>
        <v xml:space="preserve"> </v>
      </c>
      <c r="D15" s="1093"/>
      <c r="E15" s="1093"/>
      <c r="F15" s="1093"/>
      <c r="G15" s="1065"/>
      <c r="H15" s="505">
        <f>'SolarCusto (ORÇ)'!H15</f>
        <v>0</v>
      </c>
      <c r="I15" s="508">
        <f>'SolarCusto (ORÇ)'!I15</f>
        <v>0</v>
      </c>
      <c r="J15" s="125">
        <f>'SolarCusto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3" t="str">
        <f t="shared" si="3"/>
        <v xml:space="preserve"> </v>
      </c>
      <c r="R15" s="1063"/>
      <c r="S15" s="1063"/>
      <c r="T15" s="1063"/>
      <c r="U15" s="1064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3" t="str">
        <f>IF(ISBLANK('SolarCusto (ORÇ)'!C16)," ",'SolarCusto (ORÇ)'!C16)</f>
        <v xml:space="preserve"> </v>
      </c>
      <c r="D16" s="1093"/>
      <c r="E16" s="1093"/>
      <c r="F16" s="1093"/>
      <c r="G16" s="1065"/>
      <c r="H16" s="505">
        <f>'SolarCusto (ORÇ)'!H16</f>
        <v>0</v>
      </c>
      <c r="I16" s="508">
        <f>'SolarCusto (ORÇ)'!I16</f>
        <v>0</v>
      </c>
      <c r="J16" s="125">
        <f>'SolarCusto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3" t="str">
        <f t="shared" si="3"/>
        <v xml:space="preserve"> </v>
      </c>
      <c r="R16" s="1063"/>
      <c r="S16" s="1063"/>
      <c r="T16" s="1063"/>
      <c r="U16" s="1064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3" t="str">
        <f>IF(ISBLANK('SolarCusto (ORÇ)'!C17)," ",'SolarCusto (ORÇ)'!C17)</f>
        <v xml:space="preserve"> </v>
      </c>
      <c r="D17" s="1093"/>
      <c r="E17" s="1093"/>
      <c r="F17" s="1093"/>
      <c r="G17" s="1065"/>
      <c r="H17" s="505">
        <f>'SolarCusto (ORÇ)'!H17</f>
        <v>0</v>
      </c>
      <c r="I17" s="508">
        <f>'SolarCusto (ORÇ)'!I17</f>
        <v>0</v>
      </c>
      <c r="J17" s="125">
        <f>'SolarCusto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3" t="str">
        <f t="shared" si="3"/>
        <v xml:space="preserve"> </v>
      </c>
      <c r="R17" s="1063"/>
      <c r="S17" s="1063"/>
      <c r="T17" s="1063"/>
      <c r="U17" s="1064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3" t="str">
        <f>IF(ISBLANK('SolarCusto (ORÇ)'!C18)," ",'SolarCusto (ORÇ)'!C18)</f>
        <v xml:space="preserve"> </v>
      </c>
      <c r="D18" s="1093"/>
      <c r="E18" s="1093"/>
      <c r="F18" s="1093"/>
      <c r="G18" s="1065"/>
      <c r="H18" s="505">
        <f>'SolarCusto (ORÇ)'!H18</f>
        <v>0</v>
      </c>
      <c r="I18" s="508">
        <f>'SolarCusto (ORÇ)'!I18</f>
        <v>0</v>
      </c>
      <c r="J18" s="125">
        <f>'SolarCusto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3" t="str">
        <f t="shared" si="3"/>
        <v xml:space="preserve"> </v>
      </c>
      <c r="R18" s="1063"/>
      <c r="S18" s="1063"/>
      <c r="T18" s="1063"/>
      <c r="U18" s="1064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3" t="str">
        <f>IF(ISBLANK('SolarCusto (ORÇ)'!C19)," ",'SolarCusto (ORÇ)'!C19)</f>
        <v xml:space="preserve"> </v>
      </c>
      <c r="D19" s="1093"/>
      <c r="E19" s="1093"/>
      <c r="F19" s="1093"/>
      <c r="G19" s="1065"/>
      <c r="H19" s="505">
        <f>'SolarCusto (ORÇ)'!H19</f>
        <v>0</v>
      </c>
      <c r="I19" s="508">
        <f>'SolarCusto (ORÇ)'!I19</f>
        <v>0</v>
      </c>
      <c r="J19" s="125">
        <f>'SolarCusto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3" t="str">
        <f t="shared" si="3"/>
        <v xml:space="preserve"> </v>
      </c>
      <c r="R19" s="1063"/>
      <c r="S19" s="1063"/>
      <c r="T19" s="1063"/>
      <c r="U19" s="1064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3" t="str">
        <f>IF(ISBLANK('SolarCusto (ORÇ)'!C20)," ",'SolarCusto (ORÇ)'!C20)</f>
        <v xml:space="preserve"> </v>
      </c>
      <c r="D20" s="1093"/>
      <c r="E20" s="1093"/>
      <c r="F20" s="1093"/>
      <c r="G20" s="1065"/>
      <c r="H20" s="505">
        <f>'SolarCusto (ORÇ)'!H20</f>
        <v>0</v>
      </c>
      <c r="I20" s="508">
        <f>'SolarCusto (ORÇ)'!I20</f>
        <v>0</v>
      </c>
      <c r="J20" s="125">
        <f>'SolarCusto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3" t="str">
        <f t="shared" si="3"/>
        <v xml:space="preserve"> </v>
      </c>
      <c r="R20" s="1063"/>
      <c r="S20" s="1063"/>
      <c r="T20" s="1063"/>
      <c r="U20" s="1064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3" t="str">
        <f>IF(ISBLANK('SolarCusto (ORÇ)'!C21)," ",'SolarCusto (ORÇ)'!C21)</f>
        <v xml:space="preserve"> </v>
      </c>
      <c r="D21" s="1093"/>
      <c r="E21" s="1093"/>
      <c r="F21" s="1093"/>
      <c r="G21" s="1065"/>
      <c r="H21" s="505">
        <f>'SolarCusto (ORÇ)'!H21</f>
        <v>0</v>
      </c>
      <c r="I21" s="508">
        <f>'SolarCusto (ORÇ)'!I21</f>
        <v>0</v>
      </c>
      <c r="J21" s="125">
        <f>'SolarCusto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3" t="str">
        <f t="shared" si="3"/>
        <v xml:space="preserve"> </v>
      </c>
      <c r="R21" s="1063"/>
      <c r="S21" s="1063"/>
      <c r="T21" s="1063"/>
      <c r="U21" s="1064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3" t="str">
        <f>IF(ISBLANK('SolarCusto (ORÇ)'!C22)," ",'SolarCusto (ORÇ)'!C22)</f>
        <v xml:space="preserve"> </v>
      </c>
      <c r="D22" s="1093"/>
      <c r="E22" s="1093"/>
      <c r="F22" s="1093"/>
      <c r="G22" s="1065"/>
      <c r="H22" s="505">
        <f>'SolarCusto (ORÇ)'!H22</f>
        <v>0</v>
      </c>
      <c r="I22" s="508">
        <f>'SolarCusto (ORÇ)'!I22</f>
        <v>0</v>
      </c>
      <c r="J22" s="125">
        <f>'SolarCusto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3" t="str">
        <f t="shared" si="3"/>
        <v xml:space="preserve"> </v>
      </c>
      <c r="R22" s="1063"/>
      <c r="S22" s="1063"/>
      <c r="T22" s="1063"/>
      <c r="U22" s="1064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3" t="str">
        <f>IF(ISBLANK('SolarCusto (ORÇ)'!C23)," ",'SolarCusto (ORÇ)'!C23)</f>
        <v xml:space="preserve"> </v>
      </c>
      <c r="D23" s="1093"/>
      <c r="E23" s="1093"/>
      <c r="F23" s="1093"/>
      <c r="G23" s="1065"/>
      <c r="H23" s="505">
        <f>'SolarCusto (ORÇ)'!H23</f>
        <v>0</v>
      </c>
      <c r="I23" s="508">
        <f>'SolarCusto (ORÇ)'!I23</f>
        <v>0</v>
      </c>
      <c r="J23" s="125">
        <f>'SolarCusto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3" t="str">
        <f t="shared" si="3"/>
        <v xml:space="preserve"> </v>
      </c>
      <c r="R23" s="1063"/>
      <c r="S23" s="1063"/>
      <c r="T23" s="1063"/>
      <c r="U23" s="1064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3" t="str">
        <f>IF(ISBLANK('SolarCusto (ORÇ)'!C24)," ",'SolarCusto (ORÇ)'!C24)</f>
        <v xml:space="preserve"> </v>
      </c>
      <c r="D24" s="1093"/>
      <c r="E24" s="1093"/>
      <c r="F24" s="1093"/>
      <c r="G24" s="1065"/>
      <c r="H24" s="505">
        <f>'SolarCusto (ORÇ)'!H24</f>
        <v>0</v>
      </c>
      <c r="I24" s="508">
        <f>'SolarCusto (ORÇ)'!I24</f>
        <v>0</v>
      </c>
      <c r="J24" s="125">
        <f>'SolarCusto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3" t="str">
        <f t="shared" si="3"/>
        <v xml:space="preserve"> </v>
      </c>
      <c r="R24" s="1063"/>
      <c r="S24" s="1063"/>
      <c r="T24" s="1063"/>
      <c r="U24" s="1064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3" t="str">
        <f>IF(ISBLANK('SolarCusto (ORÇ)'!C25)," ",'SolarCusto (ORÇ)'!C25)</f>
        <v xml:space="preserve"> </v>
      </c>
      <c r="D25" s="1093"/>
      <c r="E25" s="1093"/>
      <c r="F25" s="1093"/>
      <c r="G25" s="1065"/>
      <c r="H25" s="505">
        <f>'SolarCusto (ORÇ)'!H25</f>
        <v>0</v>
      </c>
      <c r="I25" s="508">
        <f>'SolarCusto (ORÇ)'!I25</f>
        <v>0</v>
      </c>
      <c r="J25" s="125">
        <f>'SolarCusto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3" t="str">
        <f t="shared" si="3"/>
        <v xml:space="preserve"> </v>
      </c>
      <c r="R25" s="1063"/>
      <c r="S25" s="1063"/>
      <c r="T25" s="1063"/>
      <c r="U25" s="1064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3" t="str">
        <f>IF(ISBLANK('SolarCusto (ORÇ)'!C26)," ",'SolarCusto (ORÇ)'!C26)</f>
        <v xml:space="preserve"> </v>
      </c>
      <c r="D26" s="1093"/>
      <c r="E26" s="1093"/>
      <c r="F26" s="1093"/>
      <c r="G26" s="1065"/>
      <c r="H26" s="505">
        <f>'SolarCusto (ORÇ)'!H26</f>
        <v>0</v>
      </c>
      <c r="I26" s="508">
        <f>'SolarCusto (ORÇ)'!I26</f>
        <v>0</v>
      </c>
      <c r="J26" s="125">
        <f>'SolarCusto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3" t="str">
        <f t="shared" si="3"/>
        <v xml:space="preserve"> </v>
      </c>
      <c r="R26" s="1063"/>
      <c r="S26" s="1063"/>
      <c r="T26" s="1063"/>
      <c r="U26" s="1064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3" t="str">
        <f>IF(ISBLANK('SolarCusto (ORÇ)'!C27)," ",'SolarCusto (ORÇ)'!C27)</f>
        <v xml:space="preserve"> </v>
      </c>
      <c r="D27" s="1093"/>
      <c r="E27" s="1093"/>
      <c r="F27" s="1093"/>
      <c r="G27" s="1065"/>
      <c r="H27" s="505">
        <f>'SolarCusto (ORÇ)'!H27</f>
        <v>0</v>
      </c>
      <c r="I27" s="508">
        <f>'SolarCusto (ORÇ)'!I27</f>
        <v>0</v>
      </c>
      <c r="J27" s="125">
        <f>'SolarCusto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3" t="str">
        <f t="shared" si="3"/>
        <v xml:space="preserve"> </v>
      </c>
      <c r="R27" s="1063"/>
      <c r="S27" s="1063"/>
      <c r="T27" s="1063"/>
      <c r="U27" s="1064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3" t="str">
        <f>IF(ISBLANK('SolarCusto (ORÇ)'!C28)," ",'SolarCusto (ORÇ)'!C28)</f>
        <v xml:space="preserve"> </v>
      </c>
      <c r="D28" s="1093"/>
      <c r="E28" s="1093"/>
      <c r="F28" s="1093"/>
      <c r="G28" s="1065"/>
      <c r="H28" s="505">
        <f>'SolarCusto (ORÇ)'!H28</f>
        <v>0</v>
      </c>
      <c r="I28" s="508">
        <f>'SolarCusto (ORÇ)'!I28</f>
        <v>0</v>
      </c>
      <c r="J28" s="125">
        <f>'SolarCusto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3" t="str">
        <f t="shared" si="3"/>
        <v xml:space="preserve"> </v>
      </c>
      <c r="R28" s="1063"/>
      <c r="S28" s="1063"/>
      <c r="T28" s="1063"/>
      <c r="U28" s="1064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3" t="str">
        <f>IF(ISBLANK('SolarCusto (ORÇ)'!C29)," ",'SolarCusto (ORÇ)'!C29)</f>
        <v xml:space="preserve"> </v>
      </c>
      <c r="D29" s="1093"/>
      <c r="E29" s="1093"/>
      <c r="F29" s="1093"/>
      <c r="G29" s="1065"/>
      <c r="H29" s="505">
        <f>'SolarCusto (ORÇ)'!H29</f>
        <v>0</v>
      </c>
      <c r="I29" s="508">
        <f>'SolarCusto (ORÇ)'!I29</f>
        <v>0</v>
      </c>
      <c r="J29" s="125">
        <f>'SolarCusto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3" t="str">
        <f t="shared" si="3"/>
        <v xml:space="preserve"> </v>
      </c>
      <c r="R29" s="1063"/>
      <c r="S29" s="1063"/>
      <c r="T29" s="1063"/>
      <c r="U29" s="1064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3" t="str">
        <f>IF(ISBLANK('SolarCusto (ORÇ)'!C30)," ",'SolarCusto (ORÇ)'!C30)</f>
        <v xml:space="preserve"> </v>
      </c>
      <c r="D30" s="1093"/>
      <c r="E30" s="1093"/>
      <c r="F30" s="1093"/>
      <c r="G30" s="1065"/>
      <c r="H30" s="505">
        <f>'SolarCusto (ORÇ)'!H30</f>
        <v>0</v>
      </c>
      <c r="I30" s="508">
        <f>'SolarCusto (ORÇ)'!I30</f>
        <v>0</v>
      </c>
      <c r="J30" s="125">
        <f>'SolarCusto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3" t="str">
        <f t="shared" si="3"/>
        <v xml:space="preserve"> </v>
      </c>
      <c r="R30" s="1063"/>
      <c r="S30" s="1063"/>
      <c r="T30" s="1063"/>
      <c r="U30" s="1064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3" t="str">
        <f>IF(ISBLANK('SolarCusto (ORÇ)'!C31)," ",'SolarCusto (ORÇ)'!C31)</f>
        <v xml:space="preserve"> </v>
      </c>
      <c r="D31" s="1093"/>
      <c r="E31" s="1093"/>
      <c r="F31" s="1093"/>
      <c r="G31" s="1065"/>
      <c r="H31" s="505">
        <f>'SolarCusto (ORÇ)'!H31</f>
        <v>0</v>
      </c>
      <c r="I31" s="508">
        <f>'SolarCusto (ORÇ)'!I31</f>
        <v>0</v>
      </c>
      <c r="J31" s="125">
        <f>'SolarCusto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3" t="str">
        <f t="shared" si="3"/>
        <v xml:space="preserve"> </v>
      </c>
      <c r="R31" s="1063"/>
      <c r="S31" s="1063"/>
      <c r="T31" s="1063"/>
      <c r="U31" s="1064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3" t="str">
        <f>IF(ISBLANK('SolarCusto (ORÇ)'!C32)," ",'SolarCusto (ORÇ)'!C32)</f>
        <v xml:space="preserve"> </v>
      </c>
      <c r="D32" s="1093"/>
      <c r="E32" s="1093"/>
      <c r="F32" s="1093"/>
      <c r="G32" s="1065"/>
      <c r="H32" s="505">
        <f>'SolarCusto (ORÇ)'!H32</f>
        <v>0</v>
      </c>
      <c r="I32" s="508">
        <f>'SolarCusto (ORÇ)'!I32</f>
        <v>0</v>
      </c>
      <c r="J32" s="125">
        <f>'SolarCusto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3" t="str">
        <f t="shared" si="3"/>
        <v xml:space="preserve"> </v>
      </c>
      <c r="R32" s="1063"/>
      <c r="S32" s="1063"/>
      <c r="T32" s="1063"/>
      <c r="U32" s="1064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3" t="str">
        <f>IF(ISBLANK('SolarCusto (ORÇ)'!C33)," ",'SolarCusto (ORÇ)'!C33)</f>
        <v xml:space="preserve"> </v>
      </c>
      <c r="D33" s="1093"/>
      <c r="E33" s="1093"/>
      <c r="F33" s="1093"/>
      <c r="G33" s="1065"/>
      <c r="H33" s="505">
        <f>'SolarCusto (ORÇ)'!H33</f>
        <v>0</v>
      </c>
      <c r="I33" s="508">
        <f>'SolarCusto (ORÇ)'!I33</f>
        <v>0</v>
      </c>
      <c r="J33" s="125">
        <f>'SolarCusto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3" t="str">
        <f t="shared" si="3"/>
        <v xml:space="preserve"> </v>
      </c>
      <c r="R33" s="1063"/>
      <c r="S33" s="1063"/>
      <c r="T33" s="1063"/>
      <c r="U33" s="1064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3" t="str">
        <f>IF(ISBLANK('SolarCusto (ORÇ)'!C34)," ",'SolarCusto (ORÇ)'!C34)</f>
        <v xml:space="preserve"> </v>
      </c>
      <c r="D34" s="1093"/>
      <c r="E34" s="1093"/>
      <c r="F34" s="1093"/>
      <c r="G34" s="1065"/>
      <c r="H34" s="505">
        <f>'SolarCusto (ORÇ)'!H34</f>
        <v>0</v>
      </c>
      <c r="I34" s="508">
        <f>'SolarCusto (ORÇ)'!I34</f>
        <v>0</v>
      </c>
      <c r="J34" s="125">
        <f>'SolarCusto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3" t="str">
        <f t="shared" si="3"/>
        <v xml:space="preserve"> </v>
      </c>
      <c r="R34" s="1063"/>
      <c r="S34" s="1063"/>
      <c r="T34" s="1063"/>
      <c r="U34" s="1064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3" t="str">
        <f>IF(ISBLANK('SolarCusto (ORÇ)'!C35)," ",'SolarCusto (ORÇ)'!C35)</f>
        <v xml:space="preserve"> </v>
      </c>
      <c r="D35" s="1093"/>
      <c r="E35" s="1093"/>
      <c r="F35" s="1093"/>
      <c r="G35" s="1065"/>
      <c r="H35" s="505">
        <f>'SolarCusto (ORÇ)'!H35</f>
        <v>0</v>
      </c>
      <c r="I35" s="508">
        <f>'SolarCusto (ORÇ)'!I35</f>
        <v>0</v>
      </c>
      <c r="J35" s="125">
        <f>'SolarCusto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3" t="str">
        <f t="shared" si="3"/>
        <v xml:space="preserve"> </v>
      </c>
      <c r="R35" s="1063"/>
      <c r="S35" s="1063"/>
      <c r="T35" s="1063"/>
      <c r="U35" s="1064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3" t="str">
        <f>IF(ISBLANK('SolarCusto (ORÇ)'!C36)," ",'SolarCusto (ORÇ)'!C36)</f>
        <v xml:space="preserve"> </v>
      </c>
      <c r="D36" s="1093"/>
      <c r="E36" s="1093"/>
      <c r="F36" s="1093"/>
      <c r="G36" s="1065"/>
      <c r="H36" s="505">
        <f>'SolarCusto (ORÇ)'!H36</f>
        <v>0</v>
      </c>
      <c r="I36" s="508">
        <f>'SolarCusto (ORÇ)'!I36</f>
        <v>0</v>
      </c>
      <c r="J36" s="125">
        <f>'SolarCusto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3" t="str">
        <f t="shared" si="3"/>
        <v xml:space="preserve"> </v>
      </c>
      <c r="R36" s="1063"/>
      <c r="S36" s="1063"/>
      <c r="T36" s="1063"/>
      <c r="U36" s="1064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3" t="str">
        <f>IF(ISBLANK('SolarCusto (ORÇ)'!C37)," ",'SolarCusto (ORÇ)'!C37)</f>
        <v xml:space="preserve"> </v>
      </c>
      <c r="D37" s="1093"/>
      <c r="E37" s="1093"/>
      <c r="F37" s="1093"/>
      <c r="G37" s="1065"/>
      <c r="H37" s="505">
        <f>'SolarCusto (ORÇ)'!H37</f>
        <v>0</v>
      </c>
      <c r="I37" s="508">
        <f>'SolarCusto (ORÇ)'!I37</f>
        <v>0</v>
      </c>
      <c r="J37" s="125">
        <f>'SolarCusto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3" t="str">
        <f t="shared" si="3"/>
        <v xml:space="preserve"> </v>
      </c>
      <c r="R37" s="1063"/>
      <c r="S37" s="1063"/>
      <c r="T37" s="1063"/>
      <c r="U37" s="1064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3" t="str">
        <f>IF(ISBLANK('SolarCusto (ORÇ)'!C38)," ",'SolarCusto (ORÇ)'!C38)</f>
        <v xml:space="preserve"> </v>
      </c>
      <c r="D38" s="1093"/>
      <c r="E38" s="1093"/>
      <c r="F38" s="1093"/>
      <c r="G38" s="1065"/>
      <c r="H38" s="505">
        <f>'SolarCusto (ORÇ)'!H38</f>
        <v>0</v>
      </c>
      <c r="I38" s="508">
        <f>'SolarCusto (ORÇ)'!I38</f>
        <v>0</v>
      </c>
      <c r="J38" s="125">
        <f>'SolarCusto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3" t="str">
        <f t="shared" si="3"/>
        <v xml:space="preserve"> </v>
      </c>
      <c r="R38" s="1063"/>
      <c r="S38" s="1063"/>
      <c r="T38" s="1063"/>
      <c r="U38" s="1064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3" t="str">
        <f>IF(ISBLANK('SolarCusto (ORÇ)'!C39)," ",'SolarCusto (ORÇ)'!C39)</f>
        <v xml:space="preserve"> </v>
      </c>
      <c r="D39" s="1093"/>
      <c r="E39" s="1093"/>
      <c r="F39" s="1093"/>
      <c r="G39" s="1065"/>
      <c r="H39" s="505">
        <f>'SolarCusto (ORÇ)'!H39</f>
        <v>0</v>
      </c>
      <c r="I39" s="508">
        <f>'SolarCusto (ORÇ)'!I39</f>
        <v>0</v>
      </c>
      <c r="J39" s="125">
        <f>'SolarCusto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3" t="str">
        <f t="shared" si="3"/>
        <v xml:space="preserve"> </v>
      </c>
      <c r="R39" s="1063"/>
      <c r="S39" s="1063"/>
      <c r="T39" s="1063"/>
      <c r="U39" s="1064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3" t="str">
        <f>IF(ISBLANK('SolarCusto (ORÇ)'!C40)," ",'SolarCusto (ORÇ)'!C40)</f>
        <v xml:space="preserve"> </v>
      </c>
      <c r="D40" s="1093"/>
      <c r="E40" s="1093"/>
      <c r="F40" s="1093"/>
      <c r="G40" s="1065"/>
      <c r="H40" s="505">
        <f>'SolarCusto (ORÇ)'!H40</f>
        <v>0</v>
      </c>
      <c r="I40" s="508">
        <f>'SolarCusto (ORÇ)'!I40</f>
        <v>0</v>
      </c>
      <c r="J40" s="125">
        <f>'SolarCusto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3" t="str">
        <f t="shared" si="3"/>
        <v xml:space="preserve"> </v>
      </c>
      <c r="R40" s="1063"/>
      <c r="S40" s="1063"/>
      <c r="T40" s="1063"/>
      <c r="U40" s="1064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3" t="str">
        <f>IF(ISBLANK('SolarCusto (ORÇ)'!C41)," ",'SolarCusto (ORÇ)'!C41)</f>
        <v xml:space="preserve"> </v>
      </c>
      <c r="D41" s="1093"/>
      <c r="E41" s="1093"/>
      <c r="F41" s="1093"/>
      <c r="G41" s="1065"/>
      <c r="H41" s="505">
        <f>'SolarCusto (ORÇ)'!H41</f>
        <v>0</v>
      </c>
      <c r="I41" s="508">
        <f>'SolarCusto (ORÇ)'!I41</f>
        <v>0</v>
      </c>
      <c r="J41" s="125">
        <f>'SolarCusto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3" t="str">
        <f t="shared" si="3"/>
        <v xml:space="preserve"> </v>
      </c>
      <c r="R41" s="1063"/>
      <c r="S41" s="1063"/>
      <c r="T41" s="1063"/>
      <c r="U41" s="1064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3" t="str">
        <f>IF(ISBLANK('SolarCusto (ORÇ)'!C42)," ",'SolarCusto (ORÇ)'!C42)</f>
        <v xml:space="preserve"> </v>
      </c>
      <c r="D42" s="1093"/>
      <c r="E42" s="1093"/>
      <c r="F42" s="1093"/>
      <c r="G42" s="1065"/>
      <c r="H42" s="505">
        <f>'SolarCusto (ORÇ)'!H42</f>
        <v>0</v>
      </c>
      <c r="I42" s="508">
        <f>'SolarCusto (ORÇ)'!I42</f>
        <v>0</v>
      </c>
      <c r="J42" s="125">
        <f>'SolarCusto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3" t="str">
        <f t="shared" si="3"/>
        <v xml:space="preserve"> </v>
      </c>
      <c r="R42" s="1063"/>
      <c r="S42" s="1063"/>
      <c r="T42" s="1063"/>
      <c r="U42" s="1064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3" t="str">
        <f>IF(ISBLANK('SolarCusto (ORÇ)'!C43)," ",'SolarCusto (ORÇ)'!C43)</f>
        <v xml:space="preserve"> </v>
      </c>
      <c r="D43" s="1093"/>
      <c r="E43" s="1093"/>
      <c r="F43" s="1093"/>
      <c r="G43" s="1065"/>
      <c r="H43" s="505">
        <f>'SolarCusto (ORÇ)'!H43</f>
        <v>0</v>
      </c>
      <c r="I43" s="508">
        <f>'SolarCusto (ORÇ)'!I43</f>
        <v>0</v>
      </c>
      <c r="J43" s="125">
        <f>'SolarCusto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3" t="str">
        <f t="shared" si="3"/>
        <v xml:space="preserve"> </v>
      </c>
      <c r="R43" s="1063"/>
      <c r="S43" s="1063"/>
      <c r="T43" s="1063"/>
      <c r="U43" s="1064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3" t="str">
        <f>IF(ISBLANK('SolarCusto (ORÇ)'!C44)," ",'SolarCusto (ORÇ)'!C44)</f>
        <v xml:space="preserve"> </v>
      </c>
      <c r="D44" s="1093"/>
      <c r="E44" s="1093"/>
      <c r="F44" s="1093"/>
      <c r="G44" s="1065"/>
      <c r="H44" s="505">
        <f>'SolarCusto (ORÇ)'!H44</f>
        <v>0</v>
      </c>
      <c r="I44" s="508">
        <f>'SolarCusto (ORÇ)'!I44</f>
        <v>0</v>
      </c>
      <c r="J44" s="125">
        <f>'SolarCusto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3" t="str">
        <f t="shared" si="3"/>
        <v xml:space="preserve"> </v>
      </c>
      <c r="R44" s="1063"/>
      <c r="S44" s="1063"/>
      <c r="T44" s="1063"/>
      <c r="U44" s="1064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3" t="str">
        <f>IF(ISBLANK('SolarCusto (ORÇ)'!C45)," ",'SolarCusto (ORÇ)'!C45)</f>
        <v xml:space="preserve"> </v>
      </c>
      <c r="D45" s="1093"/>
      <c r="E45" s="1093"/>
      <c r="F45" s="1093"/>
      <c r="G45" s="1065"/>
      <c r="H45" s="505">
        <f>'SolarCusto (ORÇ)'!H45</f>
        <v>0</v>
      </c>
      <c r="I45" s="508">
        <f>'SolarCusto (ORÇ)'!I45</f>
        <v>0</v>
      </c>
      <c r="J45" s="125">
        <f>'SolarCusto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3" t="str">
        <f t="shared" si="3"/>
        <v xml:space="preserve"> </v>
      </c>
      <c r="R45" s="1063"/>
      <c r="S45" s="1063"/>
      <c r="T45" s="1063"/>
      <c r="U45" s="1064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3" t="str">
        <f>IF(ISBLANK('SolarCusto (ORÇ)'!C46)," ",'SolarCusto (ORÇ)'!C46)</f>
        <v xml:space="preserve"> </v>
      </c>
      <c r="D46" s="1093"/>
      <c r="E46" s="1093"/>
      <c r="F46" s="1093"/>
      <c r="G46" s="1065"/>
      <c r="H46" s="505">
        <f>'SolarCusto (ORÇ)'!H46</f>
        <v>0</v>
      </c>
      <c r="I46" s="508">
        <f>'SolarCusto (ORÇ)'!I46</f>
        <v>0</v>
      </c>
      <c r="J46" s="125">
        <f>'SolarCusto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3" t="str">
        <f t="shared" si="3"/>
        <v xml:space="preserve"> </v>
      </c>
      <c r="R46" s="1063"/>
      <c r="S46" s="1063"/>
      <c r="T46" s="1063"/>
      <c r="U46" s="1064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3" t="str">
        <f>IF(ISBLANK('SolarCusto (ORÇ)'!C47)," ",'SolarCusto (ORÇ)'!C47)</f>
        <v xml:space="preserve"> </v>
      </c>
      <c r="D47" s="1093"/>
      <c r="E47" s="1093"/>
      <c r="F47" s="1093"/>
      <c r="G47" s="1065"/>
      <c r="H47" s="505">
        <f>'SolarCusto (ORÇ)'!H47</f>
        <v>0</v>
      </c>
      <c r="I47" s="508">
        <f>'SolarCusto (ORÇ)'!I47</f>
        <v>0</v>
      </c>
      <c r="J47" s="125">
        <f>'SolarCusto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3" t="str">
        <f t="shared" si="3"/>
        <v xml:space="preserve"> </v>
      </c>
      <c r="R47" s="1063"/>
      <c r="S47" s="1063"/>
      <c r="T47" s="1063"/>
      <c r="U47" s="1064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3" t="str">
        <f>IF(ISBLANK('SolarCusto (ORÇ)'!C48)," ",'SolarCusto (ORÇ)'!C48)</f>
        <v>Acessórios</v>
      </c>
      <c r="D48" s="1093"/>
      <c r="E48" s="1093"/>
      <c r="F48" s="1093"/>
      <c r="G48" s="1065"/>
      <c r="H48" s="505">
        <f>'SolarCusto (ORÇ)'!H48</f>
        <v>20</v>
      </c>
      <c r="I48" s="508">
        <f>'SolarCusto (ORÇ)'!I48</f>
        <v>0</v>
      </c>
      <c r="J48" s="125">
        <f>'SolarCusto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3" t="str">
        <f>IF(OR(C48=0,C48=""),"",C48)</f>
        <v>Acessórios</v>
      </c>
      <c r="R48" s="1063"/>
      <c r="S48" s="1063"/>
      <c r="T48" s="1063"/>
      <c r="U48" s="1064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3" t="s">
        <v>547</v>
      </c>
      <c r="D49" s="1073"/>
      <c r="E49" s="1073"/>
      <c r="F49" s="1073"/>
      <c r="G49" s="1073"/>
      <c r="H49" s="1073"/>
      <c r="I49" s="1073"/>
      <c r="J49" s="1074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75" t="s">
        <v>815</v>
      </c>
      <c r="Q49" s="1076"/>
      <c r="R49" s="1076"/>
      <c r="S49" s="1076"/>
      <c r="T49" s="1076"/>
      <c r="U49" s="1076"/>
      <c r="V49" s="1077"/>
      <c r="W49" s="171" t="s">
        <v>833</v>
      </c>
      <c r="X49" s="172">
        <f>SUM(X8:X48)</f>
        <v>0</v>
      </c>
    </row>
    <row r="50" spans="2:24" ht="18" x14ac:dyDescent="0.25">
      <c r="B50" s="1050" t="s">
        <v>291</v>
      </c>
      <c r="C50" s="1051"/>
      <c r="D50" s="1051"/>
      <c r="E50" s="1051"/>
      <c r="F50" s="1051"/>
      <c r="G50" s="1051"/>
      <c r="H50" s="1051"/>
      <c r="I50" s="1051"/>
      <c r="J50" s="1051"/>
      <c r="K50" s="1051"/>
      <c r="L50" s="1051"/>
      <c r="M50" s="1051"/>
      <c r="N50" s="1052"/>
      <c r="P50" s="1075" t="s">
        <v>816</v>
      </c>
      <c r="Q50" s="1076"/>
      <c r="R50" s="1076"/>
      <c r="S50" s="1076"/>
      <c r="T50" s="1076"/>
      <c r="U50" s="1076"/>
      <c r="V50" s="1077"/>
      <c r="W50" s="171" t="s">
        <v>832</v>
      </c>
      <c r="X50" s="172">
        <f>IFERROR(X49*($L$86/$K$86),0)</f>
        <v>0</v>
      </c>
    </row>
    <row r="51" spans="2:24" ht="15" customHeight="1" x14ac:dyDescent="0.25">
      <c r="B51" s="1043" t="s">
        <v>797</v>
      </c>
      <c r="C51" s="1044"/>
      <c r="D51" s="1044"/>
      <c r="E51" s="1044"/>
      <c r="F51" s="1044"/>
      <c r="G51" s="1044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69" t="s">
        <v>292</v>
      </c>
      <c r="D52" s="1069"/>
      <c r="E52" s="1069"/>
      <c r="F52" s="1069"/>
      <c r="G52" s="1069"/>
      <c r="H52" s="311"/>
      <c r="I52" s="311"/>
      <c r="J52" s="312"/>
      <c r="K52" s="323">
        <f>SUM(L52:N52)</f>
        <v>0</v>
      </c>
      <c r="L52" s="323">
        <f>'Custo Contábil'!H39</f>
        <v>0</v>
      </c>
      <c r="M52" s="323">
        <v>0</v>
      </c>
      <c r="N52" s="323">
        <v>0</v>
      </c>
      <c r="P52" s="174" t="s">
        <v>829</v>
      </c>
      <c r="Q52" s="175"/>
      <c r="R52" s="176">
        <f>RCB!G9</f>
        <v>0</v>
      </c>
      <c r="T52" s="1078" t="s">
        <v>708</v>
      </c>
      <c r="U52" s="1079"/>
      <c r="V52" s="319">
        <f>IFERROR(SUM(Y8:Y48)/X49,0)</f>
        <v>0</v>
      </c>
    </row>
    <row r="53" spans="2:24" ht="18" x14ac:dyDescent="0.35">
      <c r="B53" s="173"/>
      <c r="C53" s="1069" t="s">
        <v>176</v>
      </c>
      <c r="D53" s="1069"/>
      <c r="E53" s="1069"/>
      <c r="F53" s="1069"/>
      <c r="G53" s="1069"/>
      <c r="H53" s="311"/>
      <c r="I53" s="311"/>
      <c r="J53" s="312"/>
      <c r="K53" s="323">
        <f>SUM(L53:N53)</f>
        <v>0</v>
      </c>
      <c r="L53" s="323">
        <f>Diagnóstico!M17</f>
        <v>0</v>
      </c>
      <c r="M53" s="323">
        <f>Diagnóstico!N17</f>
        <v>0</v>
      </c>
      <c r="N53" s="323">
        <f>Diagnóstico!O17</f>
        <v>0</v>
      </c>
      <c r="P53" s="174" t="s">
        <v>830</v>
      </c>
      <c r="Q53" s="175"/>
      <c r="R53" s="176">
        <f>RCB!J9</f>
        <v>0</v>
      </c>
    </row>
    <row r="54" spans="2:24" ht="15" customHeight="1" x14ac:dyDescent="0.25">
      <c r="B54" s="313"/>
      <c r="C54" s="1056" t="s">
        <v>293</v>
      </c>
      <c r="D54" s="1056"/>
      <c r="E54" s="1056"/>
      <c r="F54" s="1056"/>
      <c r="G54" s="1057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3" t="str">
        <f>IF(ISBLANK('SolarCusto (ORÇ)'!C60)," ",'SolarCusto (ORÇ)'!C60)</f>
        <v xml:space="preserve"> </v>
      </c>
      <c r="D55" s="1093"/>
      <c r="E55" s="1093"/>
      <c r="F55" s="1093"/>
      <c r="G55" s="1065"/>
      <c r="H55" s="505">
        <f>'SolarCusto (ORÇ)'!H60</f>
        <v>0</v>
      </c>
      <c r="I55" s="508">
        <f>'SolarCusto (ORÇ)'!I60</f>
        <v>0</v>
      </c>
      <c r="J55" s="125">
        <f>'SolarCusto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3" t="str">
        <f>IF(ISBLANK('SolarCusto (ORÇ)'!C61)," ",'SolarCusto (ORÇ)'!C61)</f>
        <v xml:space="preserve"> </v>
      </c>
      <c r="D56" s="1093"/>
      <c r="E56" s="1093"/>
      <c r="F56" s="1093"/>
      <c r="G56" s="1065"/>
      <c r="H56" s="505">
        <f>'SolarCusto (ORÇ)'!H61</f>
        <v>0</v>
      </c>
      <c r="I56" s="508">
        <f>'SolarCusto (ORÇ)'!I61</f>
        <v>0</v>
      </c>
      <c r="J56" s="125">
        <f>'SolarCusto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3" t="str">
        <f>IF(ISBLANK('SolarCusto (ORÇ)'!C62)," ",'SolarCusto (ORÇ)'!C62)</f>
        <v xml:space="preserve"> </v>
      </c>
      <c r="D57" s="1093"/>
      <c r="E57" s="1093"/>
      <c r="F57" s="1093"/>
      <c r="G57" s="1065"/>
      <c r="H57" s="505">
        <f>'SolarCusto (ORÇ)'!H62</f>
        <v>0</v>
      </c>
      <c r="I57" s="508">
        <f>'SolarCusto (ORÇ)'!I62</f>
        <v>0</v>
      </c>
      <c r="J57" s="125">
        <f>'SolarCusto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3" t="str">
        <f>IF(ISBLANK('SolarCusto (ORÇ)'!C63)," ",'SolarCusto (ORÇ)'!C63)</f>
        <v xml:space="preserve"> </v>
      </c>
      <c r="D58" s="1093"/>
      <c r="E58" s="1093"/>
      <c r="F58" s="1093"/>
      <c r="G58" s="1065"/>
      <c r="H58" s="505">
        <f>'SolarCusto (ORÇ)'!H63</f>
        <v>0</v>
      </c>
      <c r="I58" s="508">
        <f>'SolarCusto (ORÇ)'!I63</f>
        <v>0</v>
      </c>
      <c r="J58" s="125">
        <f>'SolarCusto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3" t="str">
        <f>IF(ISBLANK('SolarCusto (ORÇ)'!C64)," ",'SolarCusto (ORÇ)'!C64)</f>
        <v xml:space="preserve"> </v>
      </c>
      <c r="D59" s="1093"/>
      <c r="E59" s="1093"/>
      <c r="F59" s="1093"/>
      <c r="G59" s="1065"/>
      <c r="H59" s="505">
        <f>'SolarCusto (ORÇ)'!H64</f>
        <v>0</v>
      </c>
      <c r="I59" s="508">
        <f>'SolarCusto (ORÇ)'!I64</f>
        <v>0</v>
      </c>
      <c r="J59" s="125">
        <f>'SolarCusto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1" t="s">
        <v>548</v>
      </c>
      <c r="D60" s="1071"/>
      <c r="E60" s="1071"/>
      <c r="F60" s="1071"/>
      <c r="G60" s="1071"/>
      <c r="H60" s="1071"/>
      <c r="I60" s="1071"/>
      <c r="J60" s="1072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3" t="s">
        <v>549</v>
      </c>
      <c r="D61" s="1073"/>
      <c r="E61" s="1073"/>
      <c r="F61" s="1073"/>
      <c r="G61" s="1073"/>
      <c r="H61" s="1073"/>
      <c r="I61" s="1073"/>
      <c r="J61" s="1074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50" t="s">
        <v>299</v>
      </c>
      <c r="C62" s="1051"/>
      <c r="D62" s="1051"/>
      <c r="E62" s="1051"/>
      <c r="F62" s="1051"/>
      <c r="G62" s="1051"/>
      <c r="H62" s="1051"/>
      <c r="I62" s="1051"/>
      <c r="J62" s="1051"/>
      <c r="K62" s="1051"/>
      <c r="L62" s="1051"/>
      <c r="M62" s="1051"/>
      <c r="N62" s="1052"/>
    </row>
    <row r="63" spans="2:24" x14ac:dyDescent="0.25">
      <c r="B63" s="1043" t="s">
        <v>797</v>
      </c>
      <c r="C63" s="1044"/>
      <c r="D63" s="1044"/>
      <c r="E63" s="1044"/>
      <c r="F63" s="1044"/>
      <c r="G63" s="1044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69" t="s">
        <v>9</v>
      </c>
      <c r="D64" s="1069"/>
      <c r="E64" s="1069"/>
      <c r="F64" s="1069"/>
      <c r="G64" s="1069"/>
      <c r="H64" s="1069"/>
      <c r="I64" s="1069"/>
      <c r="J64" s="1070"/>
      <c r="K64" s="323">
        <f>SUM(L64:N64)</f>
        <v>0</v>
      </c>
      <c r="L64" s="326">
        <f>'Custo Contábil'!H41</f>
        <v>0</v>
      </c>
      <c r="M64" s="323">
        <v>0</v>
      </c>
      <c r="N64" s="323">
        <v>0</v>
      </c>
    </row>
    <row r="65" spans="2:16" x14ac:dyDescent="0.25">
      <c r="B65" s="313"/>
      <c r="C65" s="1044" t="s">
        <v>178</v>
      </c>
      <c r="D65" s="1044"/>
      <c r="E65" s="1044"/>
      <c r="F65" s="1044"/>
      <c r="G65" s="1044"/>
      <c r="H65" s="1045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69" t="str">
        <f>IF(ISBLANK('SolarCusto (ORÇ)'!C76)," ",'SolarCusto (ORÇ)'!C76)</f>
        <v xml:space="preserve"> </v>
      </c>
      <c r="D66" s="1069"/>
      <c r="E66" s="1069"/>
      <c r="F66" s="1069"/>
      <c r="G66" s="1069"/>
      <c r="H66" s="1070"/>
      <c r="I66" s="508">
        <f>'SolarCusto (ORÇ)'!I76</f>
        <v>0</v>
      </c>
      <c r="J66" s="125">
        <f>'SolarCusto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69" t="str">
        <f>IF(ISBLANK('SolarCusto (ORÇ)'!C77)," ",'SolarCusto (ORÇ)'!C77)</f>
        <v xml:space="preserve"> </v>
      </c>
      <c r="D67" s="1069"/>
      <c r="E67" s="1069"/>
      <c r="F67" s="1069"/>
      <c r="G67" s="1069"/>
      <c r="H67" s="1070"/>
      <c r="I67" s="508">
        <f>'SolarCusto (ORÇ)'!I77</f>
        <v>0</v>
      </c>
      <c r="J67" s="125">
        <f>'SolarCusto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69" t="str">
        <f>IF(ISBLANK('SolarCusto (ORÇ)'!C78)," ",'SolarCusto (ORÇ)'!C78)</f>
        <v xml:space="preserve"> </v>
      </c>
      <c r="D68" s="1069"/>
      <c r="E68" s="1069"/>
      <c r="F68" s="1069"/>
      <c r="G68" s="1069"/>
      <c r="H68" s="1070"/>
      <c r="I68" s="508">
        <f>'SolarCusto (ORÇ)'!I78</f>
        <v>0</v>
      </c>
      <c r="J68" s="125">
        <f>'SolarCusto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1" t="s">
        <v>828</v>
      </c>
      <c r="D69" s="1071"/>
      <c r="E69" s="1071"/>
      <c r="F69" s="1071"/>
      <c r="G69" s="1071"/>
      <c r="H69" s="1071"/>
      <c r="I69" s="1071"/>
      <c r="J69" s="1072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3" t="s">
        <v>550</v>
      </c>
      <c r="D70" s="1073"/>
      <c r="E70" s="1073"/>
      <c r="F70" s="1073"/>
      <c r="G70" s="1073"/>
      <c r="H70" s="1073"/>
      <c r="I70" s="1073"/>
      <c r="J70" s="1074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67" t="s">
        <v>551</v>
      </c>
      <c r="D71" s="1067"/>
      <c r="E71" s="1067"/>
      <c r="F71" s="1067"/>
      <c r="G71" s="1067"/>
      <c r="H71" s="1067"/>
      <c r="I71" s="1067"/>
      <c r="J71" s="1068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48" t="s">
        <v>706</v>
      </c>
      <c r="C72" s="1049"/>
      <c r="D72" s="1049"/>
      <c r="E72" s="1049"/>
      <c r="F72" s="1049"/>
      <c r="G72" s="1049"/>
      <c r="H72" s="1049"/>
      <c r="I72" s="1049"/>
      <c r="J72" s="1049"/>
      <c r="K72" s="1049"/>
      <c r="L72" s="1049"/>
      <c r="M72" s="1049"/>
      <c r="N72" s="1055"/>
    </row>
    <row r="73" spans="2:16" x14ac:dyDescent="0.25">
      <c r="B73" s="1043" t="s">
        <v>797</v>
      </c>
      <c r="C73" s="1044"/>
      <c r="D73" s="1044"/>
      <c r="E73" s="1044"/>
      <c r="F73" s="1044"/>
      <c r="G73" s="1044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69" t="s">
        <v>303</v>
      </c>
      <c r="D74" s="1069"/>
      <c r="E74" s="1069"/>
      <c r="F74" s="1069"/>
      <c r="G74" s="1069"/>
      <c r="H74" s="1069"/>
      <c r="I74" s="1069"/>
      <c r="J74" s="1070"/>
      <c r="K74" s="323">
        <f t="shared" ref="K74:K79" si="7">SUM(L74:N74)</f>
        <v>0</v>
      </c>
      <c r="L74" s="323">
        <f>'Custo Contábil'!$H$37*'Custo Contábil'!F13</f>
        <v>0</v>
      </c>
      <c r="M74" s="323">
        <f>'Custo Contábil'!$H$37*'Custo Contábil'!G13</f>
        <v>0</v>
      </c>
      <c r="N74" s="323">
        <f>'Custo Contábil'!$H$37*'Custo Contábil'!H13</f>
        <v>0</v>
      </c>
    </row>
    <row r="75" spans="2:16" x14ac:dyDescent="0.25">
      <c r="B75" s="173"/>
      <c r="C75" s="1069" t="s">
        <v>12</v>
      </c>
      <c r="D75" s="1069"/>
      <c r="E75" s="1069"/>
      <c r="F75" s="1069"/>
      <c r="G75" s="1069"/>
      <c r="H75" s="1069"/>
      <c r="I75" s="1069"/>
      <c r="J75" s="1070"/>
      <c r="K75" s="323">
        <f t="shared" si="7"/>
        <v>0</v>
      </c>
      <c r="L75" s="323">
        <f>'Custo Contábil'!H45</f>
        <v>0</v>
      </c>
      <c r="M75" s="323">
        <v>0</v>
      </c>
      <c r="N75" s="323">
        <v>0</v>
      </c>
    </row>
    <row r="76" spans="2:16" x14ac:dyDescent="0.25">
      <c r="B76" s="173"/>
      <c r="C76" s="1069" t="s">
        <v>175</v>
      </c>
      <c r="D76" s="1069"/>
      <c r="E76" s="1069"/>
      <c r="F76" s="1069"/>
      <c r="G76" s="1069"/>
      <c r="H76" s="1069"/>
      <c r="I76" s="1069"/>
      <c r="J76" s="1070"/>
      <c r="K76" s="323">
        <f t="shared" si="7"/>
        <v>0</v>
      </c>
      <c r="L76" s="323">
        <f>Marketing!L22</f>
        <v>0</v>
      </c>
      <c r="M76" s="323">
        <f>Marketing!M22</f>
        <v>0</v>
      </c>
      <c r="N76" s="323">
        <f>Marketing!N22</f>
        <v>0</v>
      </c>
    </row>
    <row r="77" spans="2:16" x14ac:dyDescent="0.25">
      <c r="B77" s="173"/>
      <c r="C77" s="1069" t="s">
        <v>304</v>
      </c>
      <c r="D77" s="1069"/>
      <c r="E77" s="1069"/>
      <c r="F77" s="1069"/>
      <c r="G77" s="1069"/>
      <c r="H77" s="1069"/>
      <c r="I77" s="1069"/>
      <c r="J77" s="1070"/>
      <c r="K77" s="323">
        <f t="shared" si="7"/>
        <v>0</v>
      </c>
      <c r="L77" s="323">
        <f>Treinamento!L36</f>
        <v>0</v>
      </c>
      <c r="M77" s="323">
        <f>Treinamento!M36</f>
        <v>0</v>
      </c>
      <c r="N77" s="323">
        <f>Treinamento!N36</f>
        <v>0</v>
      </c>
      <c r="P77" s="375"/>
    </row>
    <row r="78" spans="2:16" x14ac:dyDescent="0.25">
      <c r="B78" s="173"/>
      <c r="C78" s="1069" t="s">
        <v>305</v>
      </c>
      <c r="D78" s="1069"/>
      <c r="E78" s="1069"/>
      <c r="F78" s="1069"/>
      <c r="G78" s="1069"/>
      <c r="H78" s="1069"/>
      <c r="I78" s="1069"/>
      <c r="J78" s="1070"/>
      <c r="K78" s="323">
        <f t="shared" si="7"/>
        <v>0</v>
      </c>
      <c r="L78" s="323">
        <f>Descarte!L69</f>
        <v>0</v>
      </c>
      <c r="M78" s="323">
        <f>Descarte!M69</f>
        <v>0</v>
      </c>
      <c r="N78" s="323">
        <f>Descarte!N69</f>
        <v>0</v>
      </c>
    </row>
    <row r="79" spans="2:16" x14ac:dyDescent="0.25">
      <c r="B79" s="173"/>
      <c r="C79" s="1069" t="s">
        <v>306</v>
      </c>
      <c r="D79" s="1069"/>
      <c r="E79" s="1069"/>
      <c r="F79" s="1069"/>
      <c r="G79" s="1069"/>
      <c r="H79" s="1069"/>
      <c r="I79" s="1069"/>
      <c r="J79" s="1070"/>
      <c r="K79" s="323">
        <f t="shared" si="7"/>
        <v>0</v>
      </c>
      <c r="L79" s="323">
        <f>'M&amp;V'!N346</f>
        <v>0</v>
      </c>
      <c r="M79" s="323">
        <f>'M&amp;V'!O346</f>
        <v>0</v>
      </c>
      <c r="N79" s="323">
        <f>'M&amp;V'!P346</f>
        <v>0</v>
      </c>
    </row>
    <row r="80" spans="2:16" x14ac:dyDescent="0.25">
      <c r="B80" s="1043" t="s">
        <v>15</v>
      </c>
      <c r="C80" s="1044"/>
      <c r="D80" s="1044"/>
      <c r="E80" s="1044"/>
      <c r="F80" s="1044"/>
      <c r="G80" s="1044"/>
      <c r="H80" s="1045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69" t="str">
        <f>IF(ISBLANK('SolarCusto (ORÇ)'!C90)," ",'SolarCusto (ORÇ)'!C90)</f>
        <v xml:space="preserve"> </v>
      </c>
      <c r="D81" s="1069"/>
      <c r="E81" s="1069"/>
      <c r="F81" s="1069"/>
      <c r="G81" s="1069"/>
      <c r="H81" s="1070"/>
      <c r="I81" s="508">
        <f>'SolarCusto (ORÇ)'!I90</f>
        <v>0</v>
      </c>
      <c r="J81" s="125">
        <f>'SolarCusto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69" t="str">
        <f>IF(ISBLANK('SolarCusto (ORÇ)'!C91)," ",'SolarCusto (ORÇ)'!C91)</f>
        <v xml:space="preserve"> </v>
      </c>
      <c r="D82" s="1069"/>
      <c r="E82" s="1069"/>
      <c r="F82" s="1069"/>
      <c r="G82" s="1069"/>
      <c r="H82" s="1070"/>
      <c r="I82" s="508">
        <f>'SolarCusto (ORÇ)'!I91</f>
        <v>0</v>
      </c>
      <c r="J82" s="125">
        <f>'SolarCusto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69" t="str">
        <f>IF(ISBLANK('SolarCusto (ORÇ)'!C92)," ",'SolarCusto (ORÇ)'!C92)</f>
        <v xml:space="preserve"> </v>
      </c>
      <c r="D83" s="1069"/>
      <c r="E83" s="1069"/>
      <c r="F83" s="1069"/>
      <c r="G83" s="1069"/>
      <c r="H83" s="1070"/>
      <c r="I83" s="508">
        <f>'SolarCusto (ORÇ)'!I92</f>
        <v>0</v>
      </c>
      <c r="J83" s="125">
        <f>'SolarCusto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71" t="s">
        <v>831</v>
      </c>
      <c r="D84" s="1071"/>
      <c r="E84" s="1071"/>
      <c r="F84" s="1071"/>
      <c r="G84" s="1071"/>
      <c r="H84" s="1071"/>
      <c r="I84" s="1071"/>
      <c r="J84" s="1072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67" t="s">
        <v>552</v>
      </c>
      <c r="D85" s="1067"/>
      <c r="E85" s="1067"/>
      <c r="F85" s="1067"/>
      <c r="G85" s="1067"/>
      <c r="H85" s="1067"/>
      <c r="I85" s="1067"/>
      <c r="J85" s="1068"/>
      <c r="K85" s="131">
        <f>SUM(K74:K79,K84)</f>
        <v>0</v>
      </c>
      <c r="L85" s="131">
        <f>SUM(L74:L79,L84)</f>
        <v>0</v>
      </c>
      <c r="M85" s="131">
        <f>SUM(M74:M79,M84)</f>
        <v>0</v>
      </c>
      <c r="N85" s="131">
        <f>SUM(N74:N79,N84)</f>
        <v>0</v>
      </c>
    </row>
    <row r="86" spans="2:14" x14ac:dyDescent="0.25">
      <c r="B86" s="179"/>
      <c r="C86" s="981" t="s">
        <v>734</v>
      </c>
      <c r="D86" s="981"/>
      <c r="E86" s="981"/>
      <c r="F86" s="981"/>
      <c r="G86" s="981"/>
      <c r="H86" s="981"/>
      <c r="I86" s="981"/>
      <c r="J86" s="98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8:G8"/>
    <mergeCell ref="Q8:U8"/>
    <mergeCell ref="C12:G12"/>
    <mergeCell ref="Q12:U12"/>
    <mergeCell ref="C9:G9"/>
    <mergeCell ref="Q9:U9"/>
    <mergeCell ref="C11:G11"/>
    <mergeCell ref="Q11:U11"/>
    <mergeCell ref="Q10:U10"/>
    <mergeCell ref="C10:G10"/>
    <mergeCell ref="B2:N2"/>
    <mergeCell ref="B3:K4"/>
    <mergeCell ref="B5:N5"/>
    <mergeCell ref="P6:X6"/>
    <mergeCell ref="B7:G7"/>
    <mergeCell ref="P7:U7"/>
    <mergeCell ref="P2:X2"/>
    <mergeCell ref="L3:N3"/>
    <mergeCell ref="P3:X4"/>
    <mergeCell ref="B6:N6"/>
    <mergeCell ref="C20:G20"/>
    <mergeCell ref="Q28:U28"/>
    <mergeCell ref="C32:G32"/>
    <mergeCell ref="Q32:U32"/>
    <mergeCell ref="C33:G33"/>
    <mergeCell ref="Q33:U33"/>
    <mergeCell ref="Q24:U24"/>
    <mergeCell ref="Q20:U20"/>
    <mergeCell ref="Q37:U37"/>
    <mergeCell ref="C35:G35"/>
    <mergeCell ref="C27:G27"/>
    <mergeCell ref="Q27:U27"/>
    <mergeCell ref="C15:G15"/>
    <mergeCell ref="Q15:U15"/>
    <mergeCell ref="C16:G16"/>
    <mergeCell ref="Q16:U16"/>
    <mergeCell ref="C17:G17"/>
    <mergeCell ref="Q17:U17"/>
    <mergeCell ref="C18:G18"/>
    <mergeCell ref="Q18:U18"/>
    <mergeCell ref="C19:G19"/>
    <mergeCell ref="Q19:U19"/>
    <mergeCell ref="T52:U52"/>
    <mergeCell ref="P50:V50"/>
    <mergeCell ref="B51:G51"/>
    <mergeCell ref="Q13:U13"/>
    <mergeCell ref="C14:G14"/>
    <mergeCell ref="Q14:U14"/>
    <mergeCell ref="C40:G40"/>
    <mergeCell ref="Q40:U40"/>
    <mergeCell ref="Q21:U21"/>
    <mergeCell ref="C22:G22"/>
    <mergeCell ref="Q22:U22"/>
    <mergeCell ref="C23:G23"/>
    <mergeCell ref="Q23:U23"/>
    <mergeCell ref="C25:G25"/>
    <mergeCell ref="Q25:U25"/>
    <mergeCell ref="C26:G26"/>
    <mergeCell ref="Q26:U26"/>
    <mergeCell ref="C13:G13"/>
    <mergeCell ref="C24:G24"/>
    <mergeCell ref="C21:G21"/>
    <mergeCell ref="C41:G41"/>
    <mergeCell ref="Q41:U41"/>
    <mergeCell ref="C34:G34"/>
    <mergeCell ref="C46:G46"/>
    <mergeCell ref="C49:J49"/>
    <mergeCell ref="Q46:U46"/>
    <mergeCell ref="C42:G42"/>
    <mergeCell ref="Q38:U38"/>
    <mergeCell ref="C37:G37"/>
    <mergeCell ref="C38:G38"/>
    <mergeCell ref="Q34:U34"/>
    <mergeCell ref="Q47:U47"/>
    <mergeCell ref="C48:G48"/>
    <mergeCell ref="P49:V49"/>
    <mergeCell ref="Q42:U42"/>
    <mergeCell ref="C43:G43"/>
    <mergeCell ref="Q43:U43"/>
    <mergeCell ref="C44:G44"/>
    <mergeCell ref="Q44:U44"/>
    <mergeCell ref="C45:G45"/>
    <mergeCell ref="Q45:U45"/>
    <mergeCell ref="C28:G28"/>
    <mergeCell ref="C39:G39"/>
    <mergeCell ref="Q39:U39"/>
    <mergeCell ref="Q35:U35"/>
    <mergeCell ref="Q36:U36"/>
    <mergeCell ref="C36:G36"/>
    <mergeCell ref="C52:G52"/>
    <mergeCell ref="C53:G53"/>
    <mergeCell ref="C78:J78"/>
    <mergeCell ref="C54:G54"/>
    <mergeCell ref="C55:G55"/>
    <mergeCell ref="C56:G56"/>
    <mergeCell ref="C57:G57"/>
    <mergeCell ref="C58:G58"/>
    <mergeCell ref="C59:G59"/>
    <mergeCell ref="C47:G47"/>
    <mergeCell ref="Q48:U48"/>
    <mergeCell ref="C29:G29"/>
    <mergeCell ref="Q29:U29"/>
    <mergeCell ref="C30:G30"/>
    <mergeCell ref="Q30:U30"/>
    <mergeCell ref="C31:G31"/>
    <mergeCell ref="Q31:U31"/>
    <mergeCell ref="B50:N50"/>
    <mergeCell ref="C66:H66"/>
    <mergeCell ref="C67:H67"/>
    <mergeCell ref="C68:H68"/>
    <mergeCell ref="B63:G63"/>
    <mergeCell ref="C64:J64"/>
    <mergeCell ref="C65:H65"/>
    <mergeCell ref="C60:J60"/>
    <mergeCell ref="B62:N62"/>
    <mergeCell ref="C71:J71"/>
    <mergeCell ref="C69:J69"/>
    <mergeCell ref="C70:J70"/>
    <mergeCell ref="C61:J61"/>
    <mergeCell ref="C83:H83"/>
    <mergeCell ref="C84:J84"/>
    <mergeCell ref="C85:J85"/>
    <mergeCell ref="C86:J86"/>
    <mergeCell ref="B72:N72"/>
    <mergeCell ref="B73:G73"/>
    <mergeCell ref="C74:J74"/>
    <mergeCell ref="C75:J75"/>
    <mergeCell ref="C76:J76"/>
    <mergeCell ref="C77:J77"/>
    <mergeCell ref="C81:H81"/>
    <mergeCell ref="C82:H82"/>
    <mergeCell ref="C79:J79"/>
    <mergeCell ref="B80:H80"/>
  </mergeCells>
  <conditionalFormatting sqref="R31:R32">
    <cfRule type="cellIs" dxfId="45" priority="2" operator="lessThan">
      <formula>0</formula>
    </cfRule>
  </conditionalFormatting>
  <conditionalFormatting sqref="R52:R53">
    <cfRule type="cellIs" dxfId="44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EE66-748E-4B9A-8BFE-C1D1207AB494}">
  <sheetPr codeName="Plan15">
    <tabColor theme="5"/>
  </sheetPr>
  <dimension ref="B2:N46"/>
  <sheetViews>
    <sheetView showGridLines="0" topLeftCell="A4" zoomScaleNormal="100" workbookViewId="0">
      <selection activeCell="D24" sqref="D24"/>
    </sheetView>
  </sheetViews>
  <sheetFormatPr defaultColWidth="10.5703125" defaultRowHeight="15" x14ac:dyDescent="0.2"/>
  <cols>
    <col min="1" max="2" width="3.5703125" style="393" customWidth="1"/>
    <col min="3" max="3" width="40.5703125" style="393" customWidth="1"/>
    <col min="4" max="4" width="10.5703125" style="394" customWidth="1"/>
    <col min="5" max="5" width="13.42578125" style="394" bestFit="1" customWidth="1"/>
    <col min="6" max="6" width="9.85546875" style="394" bestFit="1" customWidth="1"/>
    <col min="7" max="7" width="16.5703125" style="393" customWidth="1"/>
    <col min="8" max="9" width="3.5703125" style="393" customWidth="1"/>
    <col min="10" max="11" width="22.42578125" style="393" customWidth="1"/>
    <col min="12" max="12" width="9.85546875" style="393" customWidth="1"/>
    <col min="13" max="13" width="10.5703125" style="394" customWidth="1"/>
    <col min="14" max="14" width="16.5703125" style="393" customWidth="1"/>
    <col min="15" max="247" width="9.140625" style="393" customWidth="1"/>
    <col min="248" max="248" width="3.5703125" style="393" customWidth="1"/>
    <col min="249" max="249" width="29.5703125" style="393" customWidth="1"/>
    <col min="250" max="250" width="6.42578125" style="393" customWidth="1"/>
    <col min="251" max="251" width="9.42578125" style="393" bestFit="1" customWidth="1"/>
    <col min="252" max="252" width="16.5703125" style="393" customWidth="1"/>
    <col min="253" max="253" width="3.5703125" style="393" customWidth="1"/>
    <col min="254" max="254" width="29.5703125" style="393" customWidth="1"/>
    <col min="255" max="255" width="6.5703125" style="393" customWidth="1"/>
    <col min="256" max="16384" width="10.5703125" style="393"/>
  </cols>
  <sheetData>
    <row r="2" spans="2:14" s="373" customFormat="1" ht="22.5" customHeight="1" x14ac:dyDescent="0.2">
      <c r="B2" s="974" t="s">
        <v>791</v>
      </c>
      <c r="C2" s="975"/>
      <c r="D2" s="975"/>
      <c r="E2" s="975"/>
      <c r="F2" s="975"/>
      <c r="G2" s="987"/>
    </row>
    <row r="3" spans="2:14" x14ac:dyDescent="0.2">
      <c r="B3" s="1127" t="s">
        <v>683</v>
      </c>
      <c r="C3" s="1127"/>
      <c r="D3" s="1127"/>
      <c r="E3" s="1127"/>
      <c r="F3" s="1127"/>
      <c r="G3" s="1127"/>
      <c r="I3" s="1127" t="str">
        <f>B3</f>
        <v>AQUECIMENTO SOLAR DE ÁGUA</v>
      </c>
      <c r="J3" s="1127"/>
      <c r="K3" s="1127"/>
      <c r="L3" s="1127"/>
      <c r="M3" s="1127"/>
      <c r="N3" s="1127"/>
    </row>
    <row r="4" spans="2:14" x14ac:dyDescent="0.2">
      <c r="B4" s="1127" t="s">
        <v>735</v>
      </c>
      <c r="C4" s="1127"/>
      <c r="D4" s="1127"/>
      <c r="E4" s="1127"/>
      <c r="F4" s="1127"/>
      <c r="G4" s="1127"/>
      <c r="I4" s="1126" t="s">
        <v>736</v>
      </c>
      <c r="J4" s="1126"/>
      <c r="K4" s="1126"/>
      <c r="L4" s="1126"/>
      <c r="M4" s="1126"/>
      <c r="N4" s="1126"/>
    </row>
    <row r="5" spans="2:14" x14ac:dyDescent="0.2">
      <c r="B5" s="241"/>
      <c r="C5" s="242" t="s">
        <v>553</v>
      </c>
      <c r="D5" s="1114"/>
      <c r="E5" s="1114"/>
      <c r="F5" s="1114"/>
      <c r="G5" s="1115"/>
      <c r="I5" s="243">
        <v>1</v>
      </c>
      <c r="J5" s="1116" t="s">
        <v>554</v>
      </c>
      <c r="K5" s="1116"/>
      <c r="L5" s="244"/>
      <c r="M5" s="245" t="s">
        <v>74</v>
      </c>
      <c r="N5" s="246"/>
    </row>
    <row r="6" spans="2:14" x14ac:dyDescent="0.2">
      <c r="B6" s="241"/>
      <c r="C6" s="247" t="s">
        <v>555</v>
      </c>
      <c r="D6" s="1114"/>
      <c r="E6" s="1114"/>
      <c r="F6" s="1114"/>
      <c r="G6" s="1115"/>
      <c r="I6" s="243">
        <v>2</v>
      </c>
      <c r="J6" s="1116" t="s">
        <v>556</v>
      </c>
      <c r="K6" s="1116"/>
      <c r="L6" s="244"/>
      <c r="M6" s="245" t="s">
        <v>71</v>
      </c>
      <c r="N6" s="246"/>
    </row>
    <row r="7" spans="2:14" ht="18" x14ac:dyDescent="0.2">
      <c r="B7" s="241"/>
      <c r="C7" s="248" t="s">
        <v>557</v>
      </c>
      <c r="D7" s="249"/>
      <c r="E7" s="250" t="s">
        <v>558</v>
      </c>
      <c r="F7" s="251" t="s">
        <v>559</v>
      </c>
      <c r="G7" s="252"/>
      <c r="I7" s="243">
        <v>3</v>
      </c>
      <c r="J7" s="1116" t="s">
        <v>560</v>
      </c>
      <c r="K7" s="1116"/>
      <c r="L7" s="250" t="s">
        <v>361</v>
      </c>
      <c r="M7" s="245" t="s">
        <v>72</v>
      </c>
      <c r="N7" s="253"/>
    </row>
    <row r="8" spans="2:14" ht="18" x14ac:dyDescent="0.2">
      <c r="B8" s="241"/>
      <c r="C8" s="248" t="s">
        <v>561</v>
      </c>
      <c r="D8" s="249"/>
      <c r="E8" s="250" t="s">
        <v>268</v>
      </c>
      <c r="F8" s="251" t="s">
        <v>562</v>
      </c>
      <c r="G8" s="252"/>
      <c r="I8" s="243">
        <v>4</v>
      </c>
      <c r="J8" s="1116" t="s">
        <v>563</v>
      </c>
      <c r="K8" s="1116"/>
      <c r="L8" s="250" t="s">
        <v>361</v>
      </c>
      <c r="M8" s="245" t="s">
        <v>564</v>
      </c>
      <c r="N8" s="254"/>
    </row>
    <row r="9" spans="2:14" x14ac:dyDescent="0.2">
      <c r="B9" s="241"/>
      <c r="C9" s="255" t="s">
        <v>565</v>
      </c>
      <c r="D9" s="249"/>
      <c r="E9" s="250" t="s">
        <v>3</v>
      </c>
      <c r="F9" s="251" t="s">
        <v>76</v>
      </c>
      <c r="G9" s="256"/>
      <c r="I9" s="243">
        <v>5</v>
      </c>
      <c r="J9" s="1116" t="s">
        <v>379</v>
      </c>
      <c r="K9" s="1116"/>
      <c r="L9" s="244"/>
      <c r="M9" s="245" t="s">
        <v>65</v>
      </c>
      <c r="N9" s="257">
        <f>IF(OR(N17="",N18="",N19=""),0.1,((N17*N18)/(N19*180)))</f>
        <v>0.1</v>
      </c>
    </row>
    <row r="10" spans="2:14" ht="17.25" x14ac:dyDescent="0.2">
      <c r="B10" s="241"/>
      <c r="C10" s="258" t="s">
        <v>566</v>
      </c>
      <c r="D10" s="258"/>
      <c r="E10" s="259" t="s">
        <v>567</v>
      </c>
      <c r="F10" s="251" t="s">
        <v>78</v>
      </c>
      <c r="G10" s="260">
        <f>IFERROR(G8/G7,0)</f>
        <v>0</v>
      </c>
      <c r="I10" s="243">
        <v>6</v>
      </c>
      <c r="J10" s="1116" t="s">
        <v>568</v>
      </c>
      <c r="K10" s="1116"/>
      <c r="L10" s="244"/>
      <c r="M10" s="261" t="s">
        <v>68</v>
      </c>
      <c r="N10" s="257">
        <v>0.6</v>
      </c>
    </row>
    <row r="11" spans="2:14" ht="17.25" x14ac:dyDescent="0.2">
      <c r="B11" s="241"/>
      <c r="C11" s="255" t="s">
        <v>569</v>
      </c>
      <c r="D11" s="249"/>
      <c r="E11" s="250" t="s">
        <v>558</v>
      </c>
      <c r="F11" s="251" t="s">
        <v>80</v>
      </c>
      <c r="G11" s="260">
        <f>IFERROR((G23*1000)/(12*N15*G10*N5),0)</f>
        <v>0</v>
      </c>
      <c r="I11" s="243">
        <v>7</v>
      </c>
      <c r="J11" s="1116" t="s">
        <v>570</v>
      </c>
      <c r="K11" s="1116"/>
      <c r="L11" s="244"/>
      <c r="M11" s="245" t="s">
        <v>139</v>
      </c>
      <c r="N11" s="246"/>
    </row>
    <row r="12" spans="2:14" ht="18" x14ac:dyDescent="0.2">
      <c r="B12" s="241"/>
      <c r="C12" s="248" t="s">
        <v>571</v>
      </c>
      <c r="D12" s="262"/>
      <c r="E12" s="263"/>
      <c r="F12" s="251" t="s">
        <v>572</v>
      </c>
      <c r="G12" s="264">
        <f>IFERROR(IF(INT((G11/G7-0.09)-0.5)=0,1,INT((G11/G7-0.09))),0)</f>
        <v>0</v>
      </c>
      <c r="I12" s="243">
        <v>8</v>
      </c>
      <c r="J12" s="1116" t="s">
        <v>573</v>
      </c>
      <c r="K12" s="1116"/>
      <c r="L12" s="250" t="s">
        <v>574</v>
      </c>
      <c r="M12" s="245" t="s">
        <v>70</v>
      </c>
      <c r="N12" s="246"/>
    </row>
    <row r="13" spans="2:14" x14ac:dyDescent="0.2">
      <c r="B13" s="1126" t="s">
        <v>737</v>
      </c>
      <c r="C13" s="1126"/>
      <c r="D13" s="1126"/>
      <c r="E13" s="1126"/>
      <c r="F13" s="1126"/>
      <c r="G13" s="1126"/>
      <c r="I13" s="243"/>
      <c r="J13" s="1116" t="s">
        <v>575</v>
      </c>
      <c r="K13" s="1116"/>
      <c r="L13" s="250" t="s">
        <v>576</v>
      </c>
      <c r="M13" s="245" t="s">
        <v>73</v>
      </c>
      <c r="N13" s="246"/>
    </row>
    <row r="14" spans="2:14" x14ac:dyDescent="0.2">
      <c r="B14" s="241"/>
      <c r="C14" s="247" t="s">
        <v>577</v>
      </c>
      <c r="D14" s="1114"/>
      <c r="E14" s="1114"/>
      <c r="F14" s="1114"/>
      <c r="G14" s="1115"/>
      <c r="I14" s="243"/>
      <c r="J14" s="1116" t="s">
        <v>578</v>
      </c>
      <c r="K14" s="1116"/>
      <c r="L14" s="244"/>
      <c r="M14" s="1123">
        <v>24</v>
      </c>
      <c r="N14" s="1124"/>
    </row>
    <row r="15" spans="2:14" x14ac:dyDescent="0.2">
      <c r="B15" s="241"/>
      <c r="C15" s="247" t="s">
        <v>579</v>
      </c>
      <c r="D15" s="1125"/>
      <c r="E15" s="1114"/>
      <c r="F15" s="1114"/>
      <c r="G15" s="1115"/>
      <c r="I15" s="243"/>
      <c r="J15" s="1116" t="s">
        <v>580</v>
      </c>
      <c r="K15" s="1116"/>
      <c r="L15" s="244"/>
      <c r="M15" s="245" t="s">
        <v>77</v>
      </c>
      <c r="N15" s="257">
        <f>Apoio!C86</f>
        <v>0.5</v>
      </c>
    </row>
    <row r="16" spans="2:14" x14ac:dyDescent="0.2">
      <c r="B16" s="241"/>
      <c r="C16" s="248" t="s">
        <v>581</v>
      </c>
      <c r="D16" s="249"/>
      <c r="E16" s="250" t="s">
        <v>582</v>
      </c>
      <c r="F16" s="245" t="s">
        <v>75</v>
      </c>
      <c r="G16" s="254"/>
      <c r="I16" s="1126" t="s">
        <v>739</v>
      </c>
      <c r="J16" s="1126"/>
      <c r="K16" s="1126"/>
      <c r="L16" s="1126"/>
      <c r="M16" s="1126"/>
      <c r="N16" s="1126"/>
    </row>
    <row r="17" spans="2:14" x14ac:dyDescent="0.2">
      <c r="B17" s="241"/>
      <c r="C17" s="255" t="s">
        <v>583</v>
      </c>
      <c r="D17" s="249"/>
      <c r="E17" s="250" t="s">
        <v>584</v>
      </c>
      <c r="F17" s="245" t="s">
        <v>79</v>
      </c>
      <c r="G17" s="252"/>
      <c r="I17" s="243"/>
      <c r="J17" s="1113" t="s">
        <v>585</v>
      </c>
      <c r="K17" s="1113"/>
      <c r="L17" s="265"/>
      <c r="M17" s="266" t="s">
        <v>69</v>
      </c>
      <c r="N17" s="267"/>
    </row>
    <row r="18" spans="2:14" ht="18" x14ac:dyDescent="0.2">
      <c r="B18" s="241"/>
      <c r="C18" s="248" t="s">
        <v>586</v>
      </c>
      <c r="D18" s="268"/>
      <c r="E18" s="259" t="s">
        <v>582</v>
      </c>
      <c r="F18" s="245" t="s">
        <v>587</v>
      </c>
      <c r="G18" s="260">
        <f>N11*N13*N12</f>
        <v>0</v>
      </c>
      <c r="I18" s="243"/>
      <c r="J18" s="1113" t="s">
        <v>573</v>
      </c>
      <c r="K18" s="1113"/>
      <c r="L18" s="269" t="s">
        <v>574</v>
      </c>
      <c r="M18" s="266" t="s">
        <v>70</v>
      </c>
      <c r="N18" s="270"/>
    </row>
    <row r="19" spans="2:14" ht="18" x14ac:dyDescent="0.2">
      <c r="B19" s="241"/>
      <c r="C19" s="248" t="s">
        <v>81</v>
      </c>
      <c r="D19" s="271"/>
      <c r="E19" s="272"/>
      <c r="F19" s="245" t="s">
        <v>588</v>
      </c>
      <c r="G19" s="273">
        <f>IFERROR(IF(INT((N13*N12*N11/G16)-0.05)=0,1,INT(N13*N12*N11/G16)),0)</f>
        <v>0</v>
      </c>
      <c r="I19" s="243"/>
      <c r="J19" s="1113" t="s">
        <v>130</v>
      </c>
      <c r="K19" s="1113"/>
      <c r="L19" s="265"/>
      <c r="M19" s="266" t="s">
        <v>71</v>
      </c>
      <c r="N19" s="274"/>
    </row>
    <row r="20" spans="2:14" x14ac:dyDescent="0.2">
      <c r="D20" s="393"/>
      <c r="E20" s="393"/>
      <c r="F20" s="393"/>
    </row>
    <row r="21" spans="2:14" x14ac:dyDescent="0.2">
      <c r="B21" s="1048" t="s">
        <v>738</v>
      </c>
      <c r="C21" s="1049"/>
      <c r="D21" s="1049"/>
      <c r="E21" s="1049"/>
      <c r="F21" s="1049"/>
      <c r="G21" s="1055"/>
      <c r="I21" s="1119" t="s">
        <v>589</v>
      </c>
      <c r="J21" s="1120"/>
      <c r="K21" s="1119" t="s">
        <v>590</v>
      </c>
      <c r="L21" s="1120"/>
    </row>
    <row r="22" spans="2:14" x14ac:dyDescent="0.2">
      <c r="B22" s="181"/>
      <c r="C22" s="206"/>
      <c r="D22" s="206"/>
      <c r="E22" s="206"/>
      <c r="F22" s="204"/>
      <c r="G22" s="184" t="s">
        <v>31</v>
      </c>
      <c r="I22" s="1121" t="s">
        <v>591</v>
      </c>
      <c r="J22" s="1122"/>
      <c r="K22" s="1121" t="s">
        <v>592</v>
      </c>
      <c r="L22" s="1122"/>
    </row>
    <row r="23" spans="2:14" x14ac:dyDescent="0.2">
      <c r="B23" s="1081">
        <v>9</v>
      </c>
      <c r="C23" s="207" t="s">
        <v>216</v>
      </c>
      <c r="D23" s="275"/>
      <c r="E23" s="1106" t="s">
        <v>382</v>
      </c>
      <c r="F23" s="1109" t="s">
        <v>35</v>
      </c>
      <c r="G23" s="1117">
        <f>(N7*N5*N11*N12*N10*365)/(60*1000000)</f>
        <v>0</v>
      </c>
      <c r="I23" s="1108">
        <v>100</v>
      </c>
      <c r="J23" s="1108"/>
      <c r="K23" s="1108" t="s">
        <v>593</v>
      </c>
      <c r="L23" s="1108"/>
    </row>
    <row r="24" spans="2:14" x14ac:dyDescent="0.2">
      <c r="B24" s="1082"/>
      <c r="C24" s="209" t="s">
        <v>400</v>
      </c>
      <c r="D24" s="210">
        <f>CEE</f>
        <v>888.81169204342314</v>
      </c>
      <c r="E24" s="1107"/>
      <c r="F24" s="1110"/>
      <c r="G24" s="1118"/>
      <c r="I24" s="1108">
        <v>150</v>
      </c>
      <c r="J24" s="1108"/>
      <c r="K24" s="1108" t="s">
        <v>594</v>
      </c>
      <c r="L24" s="1108"/>
    </row>
    <row r="25" spans="2:14" x14ac:dyDescent="0.2">
      <c r="B25" s="1081">
        <v>10</v>
      </c>
      <c r="C25" s="207" t="s">
        <v>217</v>
      </c>
      <c r="D25" s="275"/>
      <c r="E25" s="1106" t="s">
        <v>368</v>
      </c>
      <c r="F25" s="1109" t="s">
        <v>37</v>
      </c>
      <c r="G25" s="1111">
        <f>(N5*N6*N9*(N7-N8))/1000</f>
        <v>0</v>
      </c>
      <c r="I25" s="1108">
        <v>200</v>
      </c>
      <c r="J25" s="1108"/>
      <c r="K25" s="1108" t="s">
        <v>595</v>
      </c>
      <c r="L25" s="1108"/>
    </row>
    <row r="26" spans="2:14" x14ac:dyDescent="0.2">
      <c r="B26" s="1082"/>
      <c r="C26" s="209" t="s">
        <v>397</v>
      </c>
      <c r="D26" s="210">
        <f>CED</f>
        <v>2009.9689591799993</v>
      </c>
      <c r="E26" s="1107"/>
      <c r="F26" s="1110"/>
      <c r="G26" s="1112"/>
      <c r="I26" s="1108">
        <v>300</v>
      </c>
      <c r="J26" s="1108"/>
      <c r="K26" s="1108" t="s">
        <v>596</v>
      </c>
      <c r="L26" s="1108"/>
    </row>
    <row r="27" spans="2:14" ht="18" x14ac:dyDescent="0.2">
      <c r="B27" s="213"/>
      <c r="C27" s="214" t="s">
        <v>770</v>
      </c>
      <c r="D27" s="276"/>
      <c r="E27" s="215" t="s">
        <v>2</v>
      </c>
      <c r="F27" s="216" t="s">
        <v>597</v>
      </c>
      <c r="G27" s="217">
        <f>G23*D24+G25*D26</f>
        <v>0</v>
      </c>
      <c r="I27" s="1108">
        <v>400</v>
      </c>
      <c r="J27" s="1108"/>
      <c r="K27" s="1108" t="s">
        <v>598</v>
      </c>
      <c r="L27" s="1108"/>
    </row>
    <row r="28" spans="2:14" s="373" customFormat="1" x14ac:dyDescent="0.2">
      <c r="B28" s="383"/>
      <c r="F28" s="384"/>
      <c r="G28" s="385"/>
    </row>
    <row r="29" spans="2:14" s="373" customFormat="1" ht="18" x14ac:dyDescent="0.35">
      <c r="B29" s="383"/>
      <c r="E29" s="174" t="s">
        <v>829</v>
      </c>
      <c r="F29" s="175"/>
      <c r="G29" s="176">
        <f>RCB!G9</f>
        <v>0</v>
      </c>
    </row>
    <row r="30" spans="2:14" s="373" customFormat="1" ht="18" x14ac:dyDescent="0.35">
      <c r="B30" s="383"/>
      <c r="E30" s="174" t="s">
        <v>830</v>
      </c>
      <c r="F30" s="175"/>
      <c r="G30" s="176">
        <f>RCB!J9</f>
        <v>0</v>
      </c>
    </row>
    <row r="33" spans="2:13" x14ac:dyDescent="0.2">
      <c r="B33" s="1018" t="s">
        <v>782</v>
      </c>
      <c r="C33" s="1019"/>
      <c r="D33" s="1019"/>
      <c r="E33" s="1019"/>
      <c r="F33" s="1019"/>
      <c r="G33" s="1020"/>
      <c r="L33" s="394"/>
      <c r="M33" s="393"/>
    </row>
    <row r="34" spans="2:13" x14ac:dyDescent="0.2">
      <c r="B34" s="221"/>
      <c r="C34" s="222"/>
      <c r="D34" s="224"/>
      <c r="E34" s="224"/>
      <c r="F34" s="225"/>
      <c r="G34" s="226" t="s">
        <v>31</v>
      </c>
      <c r="L34" s="394"/>
      <c r="M34" s="393"/>
    </row>
    <row r="35" spans="2:13" x14ac:dyDescent="0.2">
      <c r="B35" s="221">
        <f>B25+1</f>
        <v>11</v>
      </c>
      <c r="C35" s="228" t="s">
        <v>370</v>
      </c>
      <c r="D35" s="277"/>
      <c r="E35" s="229" t="s">
        <v>371</v>
      </c>
      <c r="F35" s="230"/>
      <c r="G35" s="278">
        <f>ROUND(N11*N12,2)</f>
        <v>0</v>
      </c>
      <c r="L35" s="394"/>
      <c r="M35" s="393"/>
    </row>
    <row r="36" spans="2:13" x14ac:dyDescent="0.2">
      <c r="B36" s="221">
        <f>B35+1</f>
        <v>12</v>
      </c>
      <c r="C36" s="228" t="s">
        <v>407</v>
      </c>
      <c r="D36" s="229"/>
      <c r="E36" s="233">
        <v>22</v>
      </c>
      <c r="F36" s="234"/>
      <c r="G36" s="279">
        <v>22</v>
      </c>
      <c r="L36" s="394"/>
      <c r="M36" s="393"/>
    </row>
    <row r="37" spans="2:13" x14ac:dyDescent="0.2">
      <c r="B37" s="221">
        <f t="shared" ref="B37:B46" si="0">B36+1</f>
        <v>13</v>
      </c>
      <c r="C37" s="228" t="s">
        <v>408</v>
      </c>
      <c r="D37" s="229"/>
      <c r="E37" s="233">
        <v>3</v>
      </c>
      <c r="F37" s="234"/>
      <c r="G37" s="279">
        <f>(N17*N18)/60</f>
        <v>0</v>
      </c>
      <c r="L37" s="394"/>
      <c r="M37" s="393"/>
    </row>
    <row r="38" spans="2:13" x14ac:dyDescent="0.2">
      <c r="B38" s="221">
        <f t="shared" si="0"/>
        <v>14</v>
      </c>
      <c r="C38" s="228" t="s">
        <v>409</v>
      </c>
      <c r="D38" s="277"/>
      <c r="E38" s="229" t="s">
        <v>3</v>
      </c>
      <c r="F38" s="230"/>
      <c r="G38" s="280">
        <f>ROUND(G36/30,4)</f>
        <v>0.73329999999999995</v>
      </c>
      <c r="L38" s="394"/>
      <c r="M38" s="393"/>
    </row>
    <row r="39" spans="2:13" x14ac:dyDescent="0.2">
      <c r="B39" s="221">
        <f t="shared" si="0"/>
        <v>15</v>
      </c>
      <c r="C39" s="228" t="s">
        <v>410</v>
      </c>
      <c r="D39" s="277"/>
      <c r="E39" s="229" t="s">
        <v>3</v>
      </c>
      <c r="F39" s="230"/>
      <c r="G39" s="280">
        <f>IFERROR(ROUND(G37/G35,4),0)</f>
        <v>0</v>
      </c>
      <c r="L39" s="394"/>
      <c r="M39" s="393"/>
    </row>
    <row r="40" spans="2:13" x14ac:dyDescent="0.2">
      <c r="B40" s="221">
        <f t="shared" si="0"/>
        <v>16</v>
      </c>
      <c r="C40" s="228" t="s">
        <v>411</v>
      </c>
      <c r="D40" s="277"/>
      <c r="E40" s="229" t="s">
        <v>3</v>
      </c>
      <c r="F40" s="230"/>
      <c r="G40" s="280">
        <f>G38*G39</f>
        <v>0</v>
      </c>
      <c r="L40" s="394"/>
      <c r="M40" s="393"/>
    </row>
    <row r="41" spans="2:13" x14ac:dyDescent="0.2">
      <c r="B41" s="221">
        <f t="shared" si="0"/>
        <v>17</v>
      </c>
      <c r="C41" s="228" t="s">
        <v>412</v>
      </c>
      <c r="D41" s="277"/>
      <c r="E41" s="229" t="s">
        <v>717</v>
      </c>
      <c r="F41" s="230"/>
      <c r="G41" s="237">
        <f>ROUND(G23/12,2)</f>
        <v>0</v>
      </c>
      <c r="L41" s="394"/>
      <c r="M41" s="393"/>
    </row>
    <row r="42" spans="2:13" x14ac:dyDescent="0.2">
      <c r="B42" s="221">
        <f t="shared" si="0"/>
        <v>18</v>
      </c>
      <c r="C42" s="228" t="s">
        <v>413</v>
      </c>
      <c r="D42" s="277"/>
      <c r="E42" s="229" t="s">
        <v>717</v>
      </c>
      <c r="F42" s="230"/>
      <c r="G42" s="237">
        <f>ROUND(G41*G40,2)</f>
        <v>0</v>
      </c>
      <c r="L42" s="394"/>
      <c r="M42" s="393"/>
    </row>
    <row r="43" spans="2:13" x14ac:dyDescent="0.2">
      <c r="B43" s="221">
        <f t="shared" si="0"/>
        <v>19</v>
      </c>
      <c r="C43" s="228" t="s">
        <v>414</v>
      </c>
      <c r="D43" s="277"/>
      <c r="E43" s="229" t="s">
        <v>717</v>
      </c>
      <c r="F43" s="230"/>
      <c r="G43" s="237">
        <f>G41-G42</f>
        <v>0</v>
      </c>
      <c r="L43" s="394"/>
      <c r="M43" s="393"/>
    </row>
    <row r="44" spans="2:13" x14ac:dyDescent="0.2">
      <c r="B44" s="221">
        <f t="shared" si="0"/>
        <v>20</v>
      </c>
      <c r="C44" s="228" t="s">
        <v>710</v>
      </c>
      <c r="D44" s="228"/>
      <c r="E44" s="229" t="s">
        <v>711</v>
      </c>
      <c r="F44" s="230"/>
      <c r="G44" s="237">
        <f>ROUND(N5*N6*((N7-N8)*0.001),2)</f>
        <v>0</v>
      </c>
    </row>
    <row r="45" spans="2:13" x14ac:dyDescent="0.2">
      <c r="B45" s="221">
        <f t="shared" si="0"/>
        <v>21</v>
      </c>
      <c r="C45" s="228" t="s">
        <v>714</v>
      </c>
      <c r="D45" s="228"/>
      <c r="E45" s="229" t="s">
        <v>711</v>
      </c>
      <c r="F45" s="230"/>
      <c r="G45" s="237">
        <f>ROUND(G25,2)</f>
        <v>0</v>
      </c>
    </row>
    <row r="46" spans="2:13" x14ac:dyDescent="0.2">
      <c r="B46" s="221">
        <f t="shared" si="0"/>
        <v>22</v>
      </c>
      <c r="C46" s="228" t="s">
        <v>715</v>
      </c>
      <c r="D46" s="228"/>
      <c r="E46" s="229" t="s">
        <v>711</v>
      </c>
      <c r="F46" s="230"/>
      <c r="G46" s="237">
        <f>G44</f>
        <v>0</v>
      </c>
    </row>
  </sheetData>
  <sheetProtection password="C9A4" sheet="1" objects="1" scenarios="1"/>
  <dataConsolidate/>
  <mergeCells count="50">
    <mergeCell ref="B2:G2"/>
    <mergeCell ref="J10:K10"/>
    <mergeCell ref="B3:G3"/>
    <mergeCell ref="I3:N3"/>
    <mergeCell ref="B4:G4"/>
    <mergeCell ref="I4:N4"/>
    <mergeCell ref="D5:G5"/>
    <mergeCell ref="J5:K5"/>
    <mergeCell ref="D6:G6"/>
    <mergeCell ref="J6:K6"/>
    <mergeCell ref="J7:K7"/>
    <mergeCell ref="J8:K8"/>
    <mergeCell ref="J9:K9"/>
    <mergeCell ref="M14:N14"/>
    <mergeCell ref="D15:G15"/>
    <mergeCell ref="J15:K15"/>
    <mergeCell ref="I16:N16"/>
    <mergeCell ref="J11:K11"/>
    <mergeCell ref="J12:K12"/>
    <mergeCell ref="B13:G13"/>
    <mergeCell ref="J13:K13"/>
    <mergeCell ref="J17:K17"/>
    <mergeCell ref="D14:G14"/>
    <mergeCell ref="J14:K14"/>
    <mergeCell ref="J18:K18"/>
    <mergeCell ref="F23:F24"/>
    <mergeCell ref="G23:G24"/>
    <mergeCell ref="I23:J23"/>
    <mergeCell ref="J19:K19"/>
    <mergeCell ref="B21:G21"/>
    <mergeCell ref="I21:J21"/>
    <mergeCell ref="K21:L21"/>
    <mergeCell ref="I22:J22"/>
    <mergeCell ref="K22:L22"/>
    <mergeCell ref="K23:L23"/>
    <mergeCell ref="I24:J24"/>
    <mergeCell ref="K24:L24"/>
    <mergeCell ref="B23:B24"/>
    <mergeCell ref="E23:E24"/>
    <mergeCell ref="I27:J27"/>
    <mergeCell ref="K27:L27"/>
    <mergeCell ref="B33:G33"/>
    <mergeCell ref="K25:L25"/>
    <mergeCell ref="I26:J26"/>
    <mergeCell ref="K26:L26"/>
    <mergeCell ref="B25:B26"/>
    <mergeCell ref="E25:E26"/>
    <mergeCell ref="F25:F26"/>
    <mergeCell ref="G25:G26"/>
    <mergeCell ref="I25:J25"/>
  </mergeCells>
  <conditionalFormatting sqref="G29:G30">
    <cfRule type="cellIs" dxfId="43" priority="1" operator="lessThan">
      <formula>0</formula>
    </cfRule>
  </conditionalFormatting>
  <conditionalFormatting sqref="G36">
    <cfRule type="cellIs" dxfId="42" priority="6" operator="greaterThan">
      <formula>22</formula>
    </cfRule>
  </conditionalFormatting>
  <conditionalFormatting sqref="G36:G37">
    <cfRule type="cellIs" dxfId="41" priority="7" operator="lessThan">
      <formula>0</formula>
    </cfRule>
  </conditionalFormatting>
  <conditionalFormatting sqref="G37">
    <cfRule type="cellIs" dxfId="40" priority="5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401" r:id="rId4" name="Drop Down 9">
              <controlPr locked="0" defaultSize="0" autoLine="0" autoPict="0">
                <anchor moveWithCells="1">
                  <from>
                    <xdr:col>12</xdr:col>
                    <xdr:colOff>9525</xdr:colOff>
                    <xdr:row>12</xdr:row>
                    <xdr:rowOff>180975</xdr:rowOff>
                  </from>
                  <to>
                    <xdr:col>14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6D84-00E6-4E84-BDE9-D631A21891CA}">
  <sheetPr codeName="Planilha15">
    <tabColor theme="4"/>
  </sheetPr>
  <dimension ref="B2:R101"/>
  <sheetViews>
    <sheetView showGridLines="0" zoomScaleNormal="100" workbookViewId="0">
      <pane ySplit="4" topLeftCell="A76" activePane="bottomLeft" state="frozen"/>
      <selection activeCell="H20" sqref="H20"/>
      <selection pane="bottomLeft" activeCell="I19" sqref="I19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75" t="s">
        <v>964</v>
      </c>
      <c r="E2" s="975"/>
      <c r="F2" s="975"/>
      <c r="G2" s="975"/>
      <c r="H2" s="975"/>
      <c r="I2" s="975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88" t="s">
        <v>798</v>
      </c>
      <c r="C3" s="989"/>
      <c r="D3" s="989"/>
      <c r="E3" s="989"/>
      <c r="F3" s="989"/>
      <c r="G3" s="989"/>
      <c r="H3" s="989"/>
      <c r="I3" s="989"/>
      <c r="J3" s="990"/>
      <c r="K3" s="988" t="s">
        <v>944</v>
      </c>
      <c r="L3" s="989"/>
      <c r="M3" s="989"/>
      <c r="N3" s="989"/>
      <c r="O3" s="989"/>
      <c r="P3" s="990"/>
    </row>
    <row r="4" spans="2:16" ht="15" customHeight="1" x14ac:dyDescent="0.25">
      <c r="B4" s="991"/>
      <c r="C4" s="992"/>
      <c r="D4" s="992"/>
      <c r="E4" s="992"/>
      <c r="F4" s="992"/>
      <c r="G4" s="992"/>
      <c r="H4" s="992"/>
      <c r="I4" s="992"/>
      <c r="J4" s="993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48" t="s">
        <v>692</v>
      </c>
      <c r="C5" s="1049"/>
      <c r="D5" s="1049"/>
      <c r="E5" s="1049"/>
      <c r="F5" s="1049"/>
      <c r="G5" s="1049"/>
      <c r="H5" s="1049"/>
      <c r="I5" s="1049"/>
      <c r="J5" s="1049"/>
      <c r="K5" s="214"/>
      <c r="L5" s="214"/>
      <c r="M5" s="497"/>
      <c r="N5" s="214"/>
      <c r="O5" s="214"/>
      <c r="P5" s="497"/>
    </row>
    <row r="6" spans="2:16" x14ac:dyDescent="0.25">
      <c r="B6" s="1050" t="s">
        <v>282</v>
      </c>
      <c r="C6" s="1051"/>
      <c r="D6" s="1051"/>
      <c r="E6" s="1051"/>
      <c r="F6" s="1051"/>
      <c r="G6" s="1051"/>
      <c r="H6" s="1051"/>
      <c r="I6" s="1051"/>
      <c r="J6" s="1052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61" t="s">
        <v>283</v>
      </c>
      <c r="C7" s="1061"/>
      <c r="D7" s="1061"/>
      <c r="E7" s="1062"/>
      <c r="F7" s="1062"/>
      <c r="G7" s="1062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53"/>
      <c r="D8" s="1054"/>
      <c r="E8" s="1054"/>
      <c r="F8" s="1054"/>
      <c r="G8" s="1054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53"/>
      <c r="D9" s="1054"/>
      <c r="E9" s="1054"/>
      <c r="F9" s="1054"/>
      <c r="G9" s="1054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53"/>
      <c r="D10" s="1054"/>
      <c r="E10" s="1054"/>
      <c r="F10" s="1054"/>
      <c r="G10" s="1054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53"/>
      <c r="D11" s="1054"/>
      <c r="E11" s="1054"/>
      <c r="F11" s="1054"/>
      <c r="G11" s="1054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53"/>
      <c r="D12" s="1054"/>
      <c r="E12" s="1054"/>
      <c r="F12" s="1054"/>
      <c r="G12" s="1054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53"/>
      <c r="D13" s="1054"/>
      <c r="E13" s="1054"/>
      <c r="F13" s="1054"/>
      <c r="G13" s="1054"/>
      <c r="H13" s="168"/>
      <c r="I13" s="317"/>
      <c r="J13" s="489">
        <f t="shared" si="0"/>
        <v>0</v>
      </c>
      <c r="K13" s="322"/>
      <c r="L13" s="322" t="s">
        <v>266</v>
      </c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53"/>
      <c r="D14" s="1054"/>
      <c r="E14" s="1054"/>
      <c r="F14" s="1054"/>
      <c r="G14" s="1054"/>
      <c r="H14" s="168"/>
      <c r="I14" s="317"/>
      <c r="J14" s="489">
        <f t="shared" si="0"/>
        <v>0</v>
      </c>
      <c r="K14" s="322" t="s">
        <v>266</v>
      </c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53"/>
      <c r="D15" s="1054"/>
      <c r="E15" s="1054"/>
      <c r="F15" s="1054"/>
      <c r="G15" s="1054"/>
      <c r="H15" s="168" t="s">
        <v>266</v>
      </c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53"/>
      <c r="D16" s="1054"/>
      <c r="E16" s="1054"/>
      <c r="F16" s="1054"/>
      <c r="G16" s="1054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53"/>
      <c r="D17" s="1054"/>
      <c r="E17" s="1054"/>
      <c r="F17" s="1054"/>
      <c r="G17" s="1054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53"/>
      <c r="D18" s="1054"/>
      <c r="E18" s="1054"/>
      <c r="F18" s="1054"/>
      <c r="G18" s="1054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53"/>
      <c r="D19" s="1054"/>
      <c r="E19" s="1054"/>
      <c r="F19" s="1054"/>
      <c r="G19" s="1054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53"/>
      <c r="D20" s="1054"/>
      <c r="E20" s="1054"/>
      <c r="F20" s="1054"/>
      <c r="G20" s="1054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53"/>
      <c r="D21" s="1054"/>
      <c r="E21" s="1054"/>
      <c r="F21" s="1054"/>
      <c r="G21" s="1054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53"/>
      <c r="D22" s="1054"/>
      <c r="E22" s="1054"/>
      <c r="F22" s="1054"/>
      <c r="G22" s="1054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53"/>
      <c r="D23" s="1054"/>
      <c r="E23" s="1054"/>
      <c r="F23" s="1054"/>
      <c r="G23" s="1054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53"/>
      <c r="D24" s="1054"/>
      <c r="E24" s="1054"/>
      <c r="F24" s="1054"/>
      <c r="G24" s="1054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53"/>
      <c r="D25" s="1054"/>
      <c r="E25" s="1054"/>
      <c r="F25" s="1054"/>
      <c r="G25" s="1054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53"/>
      <c r="D26" s="1054"/>
      <c r="E26" s="1054"/>
      <c r="F26" s="1054"/>
      <c r="G26" s="1054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53"/>
      <c r="D27" s="1054"/>
      <c r="E27" s="1054"/>
      <c r="F27" s="1054"/>
      <c r="G27" s="1054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53"/>
      <c r="D28" s="1054"/>
      <c r="E28" s="1054"/>
      <c r="F28" s="1054"/>
      <c r="G28" s="1054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53"/>
      <c r="D29" s="1054"/>
      <c r="E29" s="1054"/>
      <c r="F29" s="1054"/>
      <c r="G29" s="1054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53"/>
      <c r="D30" s="1054"/>
      <c r="E30" s="1054"/>
      <c r="F30" s="1054"/>
      <c r="G30" s="1054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53"/>
      <c r="D31" s="1054"/>
      <c r="E31" s="1054"/>
      <c r="F31" s="1054"/>
      <c r="G31" s="1054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53"/>
      <c r="D32" s="1054"/>
      <c r="E32" s="1054"/>
      <c r="F32" s="1054"/>
      <c r="G32" s="1054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53"/>
      <c r="D33" s="1054"/>
      <c r="E33" s="1054"/>
      <c r="F33" s="1054"/>
      <c r="G33" s="1054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53"/>
      <c r="D34" s="1054"/>
      <c r="E34" s="1054"/>
      <c r="F34" s="1054"/>
      <c r="G34" s="1054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53"/>
      <c r="D35" s="1054"/>
      <c r="E35" s="1054"/>
      <c r="F35" s="1054"/>
      <c r="G35" s="1054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53"/>
      <c r="D36" s="1054"/>
      <c r="E36" s="1054"/>
      <c r="F36" s="1054"/>
      <c r="G36" s="1054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53"/>
      <c r="D37" s="1054"/>
      <c r="E37" s="1054"/>
      <c r="F37" s="1054"/>
      <c r="G37" s="1054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53"/>
      <c r="D38" s="1054"/>
      <c r="E38" s="1054"/>
      <c r="F38" s="1054"/>
      <c r="G38" s="1054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53"/>
      <c r="D39" s="1054"/>
      <c r="E39" s="1054"/>
      <c r="F39" s="1054"/>
      <c r="G39" s="1054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53"/>
      <c r="D40" s="1054"/>
      <c r="E40" s="1054"/>
      <c r="F40" s="1054"/>
      <c r="G40" s="1054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53"/>
      <c r="D41" s="1054"/>
      <c r="E41" s="1054"/>
      <c r="F41" s="1054"/>
      <c r="G41" s="1054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53"/>
      <c r="D42" s="1054"/>
      <c r="E42" s="1054"/>
      <c r="F42" s="1054"/>
      <c r="G42" s="1054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53"/>
      <c r="D43" s="1054"/>
      <c r="E43" s="1054"/>
      <c r="F43" s="1054"/>
      <c r="G43" s="1054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53"/>
      <c r="D44" s="1054"/>
      <c r="E44" s="1054"/>
      <c r="F44" s="1054"/>
      <c r="G44" s="1054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53"/>
      <c r="D45" s="1054"/>
      <c r="E45" s="1054"/>
      <c r="F45" s="1054"/>
      <c r="G45" s="1054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53"/>
      <c r="D46" s="1054"/>
      <c r="E46" s="1054"/>
      <c r="F46" s="1054"/>
      <c r="G46" s="1054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53"/>
      <c r="D47" s="1054"/>
      <c r="E47" s="1054"/>
      <c r="F47" s="1054"/>
      <c r="G47" s="1054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58" t="s">
        <v>288</v>
      </c>
      <c r="D48" s="1059"/>
      <c r="E48" s="1059"/>
      <c r="F48" s="1059"/>
      <c r="G48" s="1059"/>
      <c r="H48" s="169">
        <v>20</v>
      </c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8" s="453" customFormat="1" ht="15" customHeight="1" x14ac:dyDescent="0.2">
      <c r="B49" s="459"/>
      <c r="C49" s="917" t="s">
        <v>926</v>
      </c>
      <c r="D49" s="917"/>
      <c r="E49" s="917"/>
      <c r="F49" s="917"/>
      <c r="G49" s="917"/>
      <c r="H49" s="917"/>
      <c r="I49" s="917"/>
      <c r="J49" s="917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8" s="453" customFormat="1" ht="15" customHeight="1" x14ac:dyDescent="0.2">
      <c r="B50" s="918" t="s">
        <v>916</v>
      </c>
      <c r="C50" s="919"/>
      <c r="D50" s="919"/>
      <c r="E50" s="919"/>
      <c r="F50" s="919"/>
      <c r="G50" s="919"/>
      <c r="H50" s="919"/>
      <c r="I50" s="919"/>
      <c r="J50" s="920"/>
      <c r="K50" s="478"/>
      <c r="L50" s="478"/>
      <c r="M50" s="478"/>
      <c r="N50" s="478"/>
      <c r="O50" s="478"/>
      <c r="P50" s="478"/>
      <c r="Q50" s="649"/>
      <c r="R50" s="649"/>
    </row>
    <row r="51" spans="2:18" s="453" customFormat="1" ht="15" customHeight="1" x14ac:dyDescent="0.2">
      <c r="B51" s="918" t="s">
        <v>917</v>
      </c>
      <c r="C51" s="919"/>
      <c r="D51" s="919"/>
      <c r="E51" s="919"/>
      <c r="F51" s="919"/>
      <c r="G51" s="919"/>
      <c r="H51" s="919"/>
      <c r="I51" s="919"/>
      <c r="J51" s="920"/>
      <c r="K51" s="479"/>
      <c r="L51" s="479"/>
      <c r="M51" s="479"/>
      <c r="N51" s="479"/>
      <c r="O51" s="479"/>
      <c r="P51" s="479"/>
      <c r="Q51" s="649"/>
      <c r="R51" s="649"/>
    </row>
    <row r="52" spans="2:18" s="453" customFormat="1" ht="15" customHeight="1" x14ac:dyDescent="0.2">
      <c r="B52" s="918" t="s">
        <v>918</v>
      </c>
      <c r="C52" s="919"/>
      <c r="D52" s="919"/>
      <c r="E52" s="919"/>
      <c r="F52" s="919"/>
      <c r="G52" s="919"/>
      <c r="H52" s="919"/>
      <c r="I52" s="919"/>
      <c r="J52" s="920"/>
      <c r="K52" s="480"/>
      <c r="L52" s="480"/>
      <c r="M52" s="480"/>
      <c r="N52" s="480"/>
      <c r="O52" s="480"/>
      <c r="P52" s="480"/>
      <c r="Q52" s="649"/>
      <c r="R52" s="649"/>
    </row>
    <row r="53" spans="2:18" s="453" customFormat="1" ht="15" customHeight="1" x14ac:dyDescent="0.2">
      <c r="B53" s="918" t="s">
        <v>919</v>
      </c>
      <c r="C53" s="919"/>
      <c r="D53" s="919"/>
      <c r="E53" s="919"/>
      <c r="F53" s="919"/>
      <c r="G53" s="919"/>
      <c r="H53" s="919"/>
      <c r="I53" s="919"/>
      <c r="J53" s="920"/>
      <c r="K53" s="480"/>
      <c r="L53" s="480"/>
      <c r="M53" s="480"/>
      <c r="N53" s="480"/>
      <c r="O53" s="480"/>
      <c r="P53" s="480"/>
      <c r="Q53" s="649"/>
      <c r="R53" s="649"/>
    </row>
    <row r="54" spans="2:18" s="453" customFormat="1" ht="15" customHeight="1" x14ac:dyDescent="0.2">
      <c r="B54" s="918" t="s">
        <v>920</v>
      </c>
      <c r="C54" s="919"/>
      <c r="D54" s="919"/>
      <c r="E54" s="919"/>
      <c r="F54" s="919"/>
      <c r="G54" s="919"/>
      <c r="H54" s="919"/>
      <c r="I54" s="919"/>
      <c r="J54" s="920"/>
      <c r="K54" s="478"/>
      <c r="L54" s="478"/>
      <c r="M54" s="478"/>
      <c r="N54" s="478"/>
      <c r="O54" s="478"/>
      <c r="P54" s="478"/>
      <c r="Q54" s="649"/>
      <c r="R54" s="649"/>
    </row>
    <row r="55" spans="2:18" s="453" customFormat="1" x14ac:dyDescent="0.2">
      <c r="B55" s="918" t="s">
        <v>921</v>
      </c>
      <c r="C55" s="919"/>
      <c r="D55" s="919"/>
      <c r="E55" s="919"/>
      <c r="F55" s="919"/>
      <c r="G55" s="919"/>
      <c r="H55" s="919"/>
      <c r="I55" s="919"/>
      <c r="J55" s="920"/>
      <c r="K55" s="481"/>
      <c r="L55" s="481"/>
      <c r="M55" s="481"/>
      <c r="N55" s="481"/>
      <c r="O55" s="481"/>
      <c r="P55" s="481"/>
      <c r="Q55" s="649"/>
      <c r="R55" s="649"/>
    </row>
    <row r="56" spans="2:18" s="453" customFormat="1" x14ac:dyDescent="0.2">
      <c r="B56" s="918" t="s">
        <v>922</v>
      </c>
      <c r="C56" s="919"/>
      <c r="D56" s="919"/>
      <c r="E56" s="919"/>
      <c r="F56" s="919"/>
      <c r="G56" s="919"/>
      <c r="H56" s="919"/>
      <c r="I56" s="919"/>
      <c r="J56" s="920"/>
      <c r="K56" s="482"/>
      <c r="L56" s="482"/>
      <c r="M56" s="482"/>
      <c r="N56" s="482"/>
      <c r="O56" s="482"/>
      <c r="P56" s="482"/>
      <c r="Q56" s="649"/>
      <c r="R56" s="649"/>
    </row>
    <row r="57" spans="2:18" s="499" customFormat="1" ht="15" customHeight="1" x14ac:dyDescent="0.2">
      <c r="B57" s="1040" t="s">
        <v>923</v>
      </c>
      <c r="C57" s="1041"/>
      <c r="D57" s="1041"/>
      <c r="E57" s="1041"/>
      <c r="F57" s="1041"/>
      <c r="G57" s="1041"/>
      <c r="H57" s="1041"/>
      <c r="I57" s="1041"/>
      <c r="J57" s="1042"/>
      <c r="K57" s="994" t="s">
        <v>913</v>
      </c>
      <c r="L57" s="994"/>
      <c r="M57" s="994"/>
      <c r="N57" s="994" t="s">
        <v>913</v>
      </c>
      <c r="O57" s="994"/>
      <c r="P57" s="994"/>
    </row>
    <row r="58" spans="2:18" x14ac:dyDescent="0.25">
      <c r="B58" s="1050" t="s">
        <v>291</v>
      </c>
      <c r="C58" s="1051"/>
      <c r="D58" s="1051"/>
      <c r="E58" s="1051"/>
      <c r="F58" s="1051"/>
      <c r="G58" s="1051"/>
      <c r="H58" s="1051"/>
      <c r="I58" s="1051"/>
      <c r="J58" s="1052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8" ht="45" x14ac:dyDescent="0.25">
      <c r="B59" s="313"/>
      <c r="C59" s="1056" t="s">
        <v>293</v>
      </c>
      <c r="D59" s="1056"/>
      <c r="E59" s="1056"/>
      <c r="F59" s="1056"/>
      <c r="G59" s="1057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8" ht="15" customHeight="1" x14ac:dyDescent="0.25">
      <c r="B60" s="165">
        <v>1</v>
      </c>
      <c r="C60" s="1060"/>
      <c r="D60" s="1060"/>
      <c r="E60" s="1060"/>
      <c r="F60" s="1060"/>
      <c r="G60" s="1053"/>
      <c r="H60" s="636"/>
      <c r="I60" s="316"/>
      <c r="J60" s="489">
        <f>IFERROR(SMALL(K60:P60,1),0)</f>
        <v>0</v>
      </c>
      <c r="K60" s="480"/>
      <c r="L60" s="480"/>
      <c r="M60" s="480"/>
      <c r="N60" s="480"/>
      <c r="O60" s="480"/>
      <c r="P60" s="480"/>
    </row>
    <row r="61" spans="2:18" ht="15" customHeight="1" x14ac:dyDescent="0.25">
      <c r="B61" s="167">
        <v>2</v>
      </c>
      <c r="C61" s="1060"/>
      <c r="D61" s="1060"/>
      <c r="E61" s="1060"/>
      <c r="F61" s="1060"/>
      <c r="G61" s="1053"/>
      <c r="H61" s="177"/>
      <c r="I61" s="317"/>
      <c r="J61" s="489">
        <f>IFERROR(SMALL(K61:P61,1),0)</f>
        <v>0</v>
      </c>
      <c r="K61" s="478"/>
      <c r="L61" s="478"/>
      <c r="M61" s="478"/>
      <c r="N61" s="478"/>
      <c r="O61" s="478"/>
      <c r="P61" s="478"/>
    </row>
    <row r="62" spans="2:18" ht="15" customHeight="1" x14ac:dyDescent="0.25">
      <c r="B62" s="165">
        <v>3</v>
      </c>
      <c r="C62" s="1060"/>
      <c r="D62" s="1060"/>
      <c r="E62" s="1060"/>
      <c r="F62" s="1060"/>
      <c r="G62" s="1053"/>
      <c r="H62" s="177"/>
      <c r="I62" s="317"/>
      <c r="J62" s="489">
        <f>IFERROR(SMALL(K62:P62,1),0)</f>
        <v>0</v>
      </c>
      <c r="K62" s="481"/>
      <c r="L62" s="481"/>
      <c r="M62" s="481"/>
      <c r="N62" s="481"/>
      <c r="O62" s="481"/>
      <c r="P62" s="481"/>
    </row>
    <row r="63" spans="2:18" ht="15" customHeight="1" x14ac:dyDescent="0.25">
      <c r="B63" s="167">
        <v>4</v>
      </c>
      <c r="C63" s="1060"/>
      <c r="D63" s="1060"/>
      <c r="E63" s="1060"/>
      <c r="F63" s="1060"/>
      <c r="G63" s="1053"/>
      <c r="H63" s="177"/>
      <c r="I63" s="317"/>
      <c r="J63" s="489">
        <f>IFERROR(SMALL(K63:P63,1),0)</f>
        <v>0</v>
      </c>
      <c r="K63" s="482"/>
      <c r="L63" s="482"/>
      <c r="M63" s="482"/>
      <c r="N63" s="482"/>
      <c r="O63" s="482"/>
      <c r="P63" s="482"/>
    </row>
    <row r="64" spans="2:18" ht="15" customHeight="1" x14ac:dyDescent="0.25">
      <c r="B64" s="165">
        <v>5</v>
      </c>
      <c r="C64" s="1060"/>
      <c r="D64" s="1060"/>
      <c r="E64" s="1060"/>
      <c r="F64" s="1060"/>
      <c r="G64" s="1053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7" s="453" customFormat="1" ht="15" customHeight="1" x14ac:dyDescent="0.2">
      <c r="B65" s="459"/>
      <c r="C65" s="917" t="s">
        <v>926</v>
      </c>
      <c r="D65" s="917"/>
      <c r="E65" s="917"/>
      <c r="F65" s="917"/>
      <c r="G65" s="917"/>
      <c r="H65" s="917"/>
      <c r="I65" s="917"/>
      <c r="J65" s="917"/>
      <c r="K65" s="464" t="s">
        <v>915</v>
      </c>
      <c r="L65" s="464" t="s">
        <v>924</v>
      </c>
      <c r="M65" s="464" t="s">
        <v>925</v>
      </c>
      <c r="N65" s="464" t="s">
        <v>941</v>
      </c>
      <c r="O65" s="464" t="s">
        <v>942</v>
      </c>
      <c r="P65" s="464" t="s">
        <v>943</v>
      </c>
    </row>
    <row r="66" spans="2:17" s="453" customFormat="1" ht="15" customHeight="1" x14ac:dyDescent="0.2">
      <c r="B66" s="918" t="s">
        <v>916</v>
      </c>
      <c r="C66" s="919"/>
      <c r="D66" s="919"/>
      <c r="E66" s="919"/>
      <c r="F66" s="919"/>
      <c r="G66" s="919"/>
      <c r="H66" s="919"/>
      <c r="I66" s="919"/>
      <c r="J66" s="920"/>
      <c r="K66" s="480"/>
      <c r="L66" s="480"/>
      <c r="M66" s="480"/>
      <c r="N66" s="480"/>
      <c r="O66" s="480"/>
      <c r="P66" s="480"/>
    </row>
    <row r="67" spans="2:17" s="453" customFormat="1" ht="15" customHeight="1" x14ac:dyDescent="0.2">
      <c r="B67" s="918" t="s">
        <v>917</v>
      </c>
      <c r="C67" s="919"/>
      <c r="D67" s="919"/>
      <c r="E67" s="919"/>
      <c r="F67" s="919"/>
      <c r="G67" s="919"/>
      <c r="H67" s="919"/>
      <c r="I67" s="919"/>
      <c r="J67" s="920"/>
      <c r="K67" s="478"/>
      <c r="L67" s="478"/>
      <c r="M67" s="478"/>
      <c r="N67" s="478"/>
      <c r="O67" s="478"/>
      <c r="P67" s="478"/>
    </row>
    <row r="68" spans="2:17" s="453" customFormat="1" ht="15" customHeight="1" x14ac:dyDescent="0.2">
      <c r="B68" s="918" t="s">
        <v>918</v>
      </c>
      <c r="C68" s="919"/>
      <c r="D68" s="919"/>
      <c r="E68" s="919"/>
      <c r="F68" s="919"/>
      <c r="G68" s="919"/>
      <c r="H68" s="919"/>
      <c r="I68" s="919"/>
      <c r="J68" s="920"/>
      <c r="K68" s="481"/>
      <c r="L68" s="481"/>
      <c r="M68" s="481"/>
      <c r="N68" s="481"/>
      <c r="O68" s="481"/>
      <c r="P68" s="481"/>
    </row>
    <row r="69" spans="2:17" s="453" customFormat="1" ht="15" customHeight="1" x14ac:dyDescent="0.2">
      <c r="B69" s="918" t="s">
        <v>919</v>
      </c>
      <c r="C69" s="919"/>
      <c r="D69" s="919"/>
      <c r="E69" s="919"/>
      <c r="F69" s="919"/>
      <c r="G69" s="919"/>
      <c r="H69" s="919"/>
      <c r="I69" s="919"/>
      <c r="J69" s="920"/>
      <c r="K69" s="482"/>
      <c r="L69" s="482"/>
      <c r="M69" s="482"/>
      <c r="N69" s="482"/>
      <c r="O69" s="482"/>
      <c r="P69" s="482"/>
    </row>
    <row r="70" spans="2:17" s="453" customFormat="1" ht="15" customHeight="1" x14ac:dyDescent="0.2">
      <c r="B70" s="918" t="s">
        <v>920</v>
      </c>
      <c r="C70" s="919"/>
      <c r="D70" s="919"/>
      <c r="E70" s="919"/>
      <c r="F70" s="919"/>
      <c r="G70" s="919"/>
      <c r="H70" s="919"/>
      <c r="I70" s="919"/>
      <c r="J70" s="920"/>
      <c r="K70" s="478"/>
      <c r="L70" s="478"/>
      <c r="M70" s="478"/>
      <c r="N70" s="478"/>
      <c r="O70" s="478"/>
      <c r="P70" s="478"/>
    </row>
    <row r="71" spans="2:17" s="453" customFormat="1" x14ac:dyDescent="0.2">
      <c r="B71" s="918" t="s">
        <v>921</v>
      </c>
      <c r="C71" s="919"/>
      <c r="D71" s="919"/>
      <c r="E71" s="919"/>
      <c r="F71" s="919"/>
      <c r="G71" s="919"/>
      <c r="H71" s="919"/>
      <c r="I71" s="919"/>
      <c r="J71" s="920"/>
      <c r="K71" s="481"/>
      <c r="L71" s="481"/>
      <c r="M71" s="481"/>
      <c r="N71" s="481"/>
      <c r="O71" s="481"/>
      <c r="P71" s="481"/>
    </row>
    <row r="72" spans="2:17" s="453" customFormat="1" x14ac:dyDescent="0.2">
      <c r="B72" s="918" t="s">
        <v>922</v>
      </c>
      <c r="C72" s="919"/>
      <c r="D72" s="919"/>
      <c r="E72" s="919"/>
      <c r="F72" s="919"/>
      <c r="G72" s="919"/>
      <c r="H72" s="919"/>
      <c r="I72" s="919"/>
      <c r="J72" s="920"/>
      <c r="K72" s="482"/>
      <c r="L72" s="482"/>
      <c r="M72" s="482"/>
      <c r="N72" s="482"/>
      <c r="O72" s="482"/>
      <c r="P72" s="482"/>
    </row>
    <row r="73" spans="2:17" s="499" customFormat="1" ht="15" customHeight="1" x14ac:dyDescent="0.2">
      <c r="B73" s="1040" t="s">
        <v>923</v>
      </c>
      <c r="C73" s="1041"/>
      <c r="D73" s="1041"/>
      <c r="E73" s="1041"/>
      <c r="F73" s="1041"/>
      <c r="G73" s="1041"/>
      <c r="H73" s="1041"/>
      <c r="I73" s="1041"/>
      <c r="J73" s="1042"/>
      <c r="K73" s="994" t="s">
        <v>913</v>
      </c>
      <c r="L73" s="994"/>
      <c r="M73" s="994"/>
      <c r="N73" s="994" t="s">
        <v>913</v>
      </c>
      <c r="O73" s="994"/>
      <c r="P73" s="994"/>
    </row>
    <row r="74" spans="2:17" ht="15" customHeight="1" x14ac:dyDescent="0.25">
      <c r="B74" s="1050" t="s">
        <v>299</v>
      </c>
      <c r="C74" s="1051"/>
      <c r="D74" s="1051"/>
      <c r="E74" s="1051"/>
      <c r="F74" s="1051"/>
      <c r="G74" s="1051"/>
      <c r="H74" s="1051"/>
      <c r="I74" s="1051"/>
      <c r="J74" s="1052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7" ht="15" customHeight="1" x14ac:dyDescent="0.25">
      <c r="B75" s="313"/>
      <c r="C75" s="1044" t="s">
        <v>178</v>
      </c>
      <c r="D75" s="1044"/>
      <c r="E75" s="1044"/>
      <c r="F75" s="1044"/>
      <c r="G75" s="1044"/>
      <c r="H75" s="1045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7" ht="15" customHeight="1" x14ac:dyDescent="0.25">
      <c r="B76" s="178">
        <v>1</v>
      </c>
      <c r="C76" s="1046"/>
      <c r="D76" s="1046"/>
      <c r="E76" s="1046"/>
      <c r="F76" s="1046"/>
      <c r="G76" s="1046"/>
      <c r="H76" s="1047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  <c r="Q76" s="637"/>
    </row>
    <row r="77" spans="2:17" ht="15" customHeight="1" x14ac:dyDescent="0.25">
      <c r="B77" s="178">
        <v>2</v>
      </c>
      <c r="C77" s="1046"/>
      <c r="D77" s="1046"/>
      <c r="E77" s="1046"/>
      <c r="F77" s="1046"/>
      <c r="G77" s="1046"/>
      <c r="H77" s="1047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  <c r="Q77" s="637"/>
    </row>
    <row r="78" spans="2:17" ht="15" customHeight="1" x14ac:dyDescent="0.25">
      <c r="B78" s="178">
        <v>3</v>
      </c>
      <c r="C78" s="1046"/>
      <c r="D78" s="1046"/>
      <c r="E78" s="1046"/>
      <c r="F78" s="1046"/>
      <c r="G78" s="1046"/>
      <c r="H78" s="1047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  <c r="Q78" s="637"/>
    </row>
    <row r="79" spans="2:17" s="453" customFormat="1" ht="15" customHeight="1" x14ac:dyDescent="0.2">
      <c r="B79" s="459"/>
      <c r="C79" s="917" t="s">
        <v>926</v>
      </c>
      <c r="D79" s="917"/>
      <c r="E79" s="917"/>
      <c r="F79" s="917"/>
      <c r="G79" s="917"/>
      <c r="H79" s="917"/>
      <c r="I79" s="917"/>
      <c r="J79" s="917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7" s="453" customFormat="1" ht="15" customHeight="1" x14ac:dyDescent="0.2">
      <c r="B80" s="918" t="s">
        <v>916</v>
      </c>
      <c r="C80" s="919"/>
      <c r="D80" s="919"/>
      <c r="E80" s="919"/>
      <c r="F80" s="919"/>
      <c r="G80" s="919"/>
      <c r="H80" s="919"/>
      <c r="I80" s="919"/>
      <c r="J80" s="920"/>
      <c r="K80" s="478"/>
      <c r="L80" s="478"/>
      <c r="M80" s="478"/>
      <c r="N80" s="478"/>
      <c r="O80" s="478"/>
      <c r="P80" s="478"/>
      <c r="Q80" s="649"/>
    </row>
    <row r="81" spans="2:17" s="453" customFormat="1" ht="15" customHeight="1" x14ac:dyDescent="0.2">
      <c r="B81" s="918" t="s">
        <v>917</v>
      </c>
      <c r="C81" s="919"/>
      <c r="D81" s="919"/>
      <c r="E81" s="919"/>
      <c r="F81" s="919"/>
      <c r="G81" s="919"/>
      <c r="H81" s="919"/>
      <c r="I81" s="919"/>
      <c r="J81" s="920"/>
      <c r="K81" s="479"/>
      <c r="L81" s="479"/>
      <c r="M81" s="479"/>
      <c r="N81" s="479"/>
      <c r="O81" s="479"/>
      <c r="P81" s="479"/>
      <c r="Q81" s="649"/>
    </row>
    <row r="82" spans="2:17" s="453" customFormat="1" ht="15" customHeight="1" x14ac:dyDescent="0.2">
      <c r="B82" s="918" t="s">
        <v>918</v>
      </c>
      <c r="C82" s="919"/>
      <c r="D82" s="919"/>
      <c r="E82" s="919"/>
      <c r="F82" s="919"/>
      <c r="G82" s="919"/>
      <c r="H82" s="919"/>
      <c r="I82" s="919"/>
      <c r="J82" s="920"/>
      <c r="K82" s="480"/>
      <c r="L82" s="480"/>
      <c r="M82" s="480"/>
      <c r="N82" s="480"/>
      <c r="O82" s="480"/>
      <c r="P82" s="480"/>
      <c r="Q82" s="649"/>
    </row>
    <row r="83" spans="2:17" s="453" customFormat="1" ht="15" customHeight="1" x14ac:dyDescent="0.2">
      <c r="B83" s="918" t="s">
        <v>919</v>
      </c>
      <c r="C83" s="919"/>
      <c r="D83" s="919"/>
      <c r="E83" s="919"/>
      <c r="F83" s="919"/>
      <c r="G83" s="919"/>
      <c r="H83" s="919"/>
      <c r="I83" s="919"/>
      <c r="J83" s="920"/>
      <c r="K83" s="480"/>
      <c r="L83" s="480"/>
      <c r="M83" s="480"/>
      <c r="N83" s="480"/>
      <c r="O83" s="480"/>
      <c r="P83" s="480"/>
      <c r="Q83" s="649"/>
    </row>
    <row r="84" spans="2:17" s="453" customFormat="1" ht="15" customHeight="1" x14ac:dyDescent="0.2">
      <c r="B84" s="918" t="s">
        <v>920</v>
      </c>
      <c r="C84" s="919"/>
      <c r="D84" s="919"/>
      <c r="E84" s="919"/>
      <c r="F84" s="919"/>
      <c r="G84" s="919"/>
      <c r="H84" s="919"/>
      <c r="I84" s="919"/>
      <c r="J84" s="920"/>
      <c r="K84" s="478"/>
      <c r="L84" s="478"/>
      <c r="M84" s="478"/>
      <c r="N84" s="478"/>
      <c r="O84" s="478"/>
      <c r="P84" s="478"/>
      <c r="Q84" s="649"/>
    </row>
    <row r="85" spans="2:17" s="453" customFormat="1" x14ac:dyDescent="0.2">
      <c r="B85" s="918" t="s">
        <v>921</v>
      </c>
      <c r="C85" s="919"/>
      <c r="D85" s="919"/>
      <c r="E85" s="919"/>
      <c r="F85" s="919"/>
      <c r="G85" s="919"/>
      <c r="H85" s="919"/>
      <c r="I85" s="919"/>
      <c r="J85" s="920"/>
      <c r="K85" s="481"/>
      <c r="L85" s="481"/>
      <c r="M85" s="481"/>
      <c r="N85" s="481"/>
      <c r="O85" s="481"/>
      <c r="P85" s="481"/>
      <c r="Q85" s="649"/>
    </row>
    <row r="86" spans="2:17" s="453" customFormat="1" x14ac:dyDescent="0.2">
      <c r="B86" s="918" t="s">
        <v>922</v>
      </c>
      <c r="C86" s="919"/>
      <c r="D86" s="919"/>
      <c r="E86" s="919"/>
      <c r="F86" s="919"/>
      <c r="G86" s="919"/>
      <c r="H86" s="919"/>
      <c r="I86" s="919"/>
      <c r="J86" s="920"/>
      <c r="K86" s="482"/>
      <c r="L86" s="482"/>
      <c r="M86" s="482"/>
      <c r="N86" s="482"/>
      <c r="O86" s="482"/>
      <c r="P86" s="482"/>
      <c r="Q86" s="649"/>
    </row>
    <row r="87" spans="2:17" s="499" customFormat="1" ht="15" customHeight="1" x14ac:dyDescent="0.2">
      <c r="B87" s="1040" t="s">
        <v>923</v>
      </c>
      <c r="C87" s="1041"/>
      <c r="D87" s="1041"/>
      <c r="E87" s="1041"/>
      <c r="F87" s="1041"/>
      <c r="G87" s="1041"/>
      <c r="H87" s="1041"/>
      <c r="I87" s="1041"/>
      <c r="J87" s="1042"/>
      <c r="K87" s="994" t="s">
        <v>913</v>
      </c>
      <c r="L87" s="994"/>
      <c r="M87" s="994"/>
      <c r="N87" s="994" t="s">
        <v>913</v>
      </c>
      <c r="O87" s="994"/>
      <c r="P87" s="994"/>
    </row>
    <row r="88" spans="2:17" ht="15" customHeight="1" x14ac:dyDescent="0.25">
      <c r="B88" s="1048" t="s">
        <v>706</v>
      </c>
      <c r="C88" s="1049"/>
      <c r="D88" s="1049"/>
      <c r="E88" s="1049"/>
      <c r="F88" s="1049"/>
      <c r="G88" s="1049"/>
      <c r="H88" s="1049"/>
      <c r="I88" s="1049"/>
      <c r="J88" s="1055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7" ht="15" customHeight="1" x14ac:dyDescent="0.25">
      <c r="B89" s="1043" t="s">
        <v>15</v>
      </c>
      <c r="C89" s="1044"/>
      <c r="D89" s="1044"/>
      <c r="E89" s="1044"/>
      <c r="F89" s="1044"/>
      <c r="G89" s="1044"/>
      <c r="H89" s="1045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7" ht="15" customHeight="1" x14ac:dyDescent="0.25">
      <c r="B90" s="178">
        <v>1</v>
      </c>
      <c r="C90" s="1046"/>
      <c r="D90" s="1046"/>
      <c r="E90" s="1046"/>
      <c r="F90" s="1046"/>
      <c r="G90" s="1046"/>
      <c r="H90" s="1047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7" ht="15" customHeight="1" x14ac:dyDescent="0.25">
      <c r="B91" s="178">
        <v>2</v>
      </c>
      <c r="C91" s="1046"/>
      <c r="D91" s="1046"/>
      <c r="E91" s="1046"/>
      <c r="F91" s="1046"/>
      <c r="G91" s="1046"/>
      <c r="H91" s="1047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7" ht="15" customHeight="1" x14ac:dyDescent="0.25">
      <c r="B92" s="178">
        <v>3</v>
      </c>
      <c r="C92" s="1046"/>
      <c r="D92" s="1046"/>
      <c r="E92" s="1046"/>
      <c r="F92" s="1046"/>
      <c r="G92" s="1046"/>
      <c r="H92" s="1047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7" s="453" customFormat="1" ht="15" customHeight="1" x14ac:dyDescent="0.2">
      <c r="B93" s="459"/>
      <c r="C93" s="917" t="s">
        <v>926</v>
      </c>
      <c r="D93" s="917"/>
      <c r="E93" s="917"/>
      <c r="F93" s="917"/>
      <c r="G93" s="917"/>
      <c r="H93" s="917"/>
      <c r="I93" s="917"/>
      <c r="J93" s="917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7" s="453" customFormat="1" ht="15" customHeight="1" x14ac:dyDescent="0.2">
      <c r="B94" s="918" t="s">
        <v>916</v>
      </c>
      <c r="C94" s="919"/>
      <c r="D94" s="919"/>
      <c r="E94" s="919"/>
      <c r="F94" s="919"/>
      <c r="G94" s="919"/>
      <c r="H94" s="919"/>
      <c r="I94" s="919"/>
      <c r="J94" s="920"/>
      <c r="K94" s="478"/>
      <c r="L94" s="478"/>
      <c r="M94" s="478"/>
      <c r="N94" s="478"/>
      <c r="O94" s="478"/>
      <c r="P94" s="478"/>
      <c r="Q94" s="649"/>
    </row>
    <row r="95" spans="2:17" s="453" customFormat="1" ht="15" customHeight="1" x14ac:dyDescent="0.2">
      <c r="B95" s="918" t="s">
        <v>917</v>
      </c>
      <c r="C95" s="919"/>
      <c r="D95" s="919"/>
      <c r="E95" s="919"/>
      <c r="F95" s="919"/>
      <c r="G95" s="919"/>
      <c r="H95" s="919"/>
      <c r="I95" s="919"/>
      <c r="J95" s="920"/>
      <c r="K95" s="479"/>
      <c r="L95" s="479"/>
      <c r="M95" s="479"/>
      <c r="N95" s="479"/>
      <c r="O95" s="479"/>
      <c r="P95" s="479"/>
      <c r="Q95" s="649"/>
    </row>
    <row r="96" spans="2:17" s="453" customFormat="1" ht="15" customHeight="1" x14ac:dyDescent="0.2">
      <c r="B96" s="918" t="s">
        <v>918</v>
      </c>
      <c r="C96" s="919"/>
      <c r="D96" s="919"/>
      <c r="E96" s="919"/>
      <c r="F96" s="919"/>
      <c r="G96" s="919"/>
      <c r="H96" s="919"/>
      <c r="I96" s="919"/>
      <c r="J96" s="920"/>
      <c r="K96" s="480"/>
      <c r="L96" s="480"/>
      <c r="M96" s="480"/>
      <c r="N96" s="480"/>
      <c r="O96" s="480"/>
      <c r="P96" s="480"/>
      <c r="Q96" s="649"/>
    </row>
    <row r="97" spans="2:17" s="453" customFormat="1" ht="15" customHeight="1" x14ac:dyDescent="0.2">
      <c r="B97" s="918" t="s">
        <v>919</v>
      </c>
      <c r="C97" s="919"/>
      <c r="D97" s="919"/>
      <c r="E97" s="919"/>
      <c r="F97" s="919"/>
      <c r="G97" s="919"/>
      <c r="H97" s="919"/>
      <c r="I97" s="919"/>
      <c r="J97" s="920"/>
      <c r="K97" s="480"/>
      <c r="L97" s="480"/>
      <c r="M97" s="480"/>
      <c r="N97" s="480"/>
      <c r="O97" s="480"/>
      <c r="P97" s="480"/>
      <c r="Q97" s="649"/>
    </row>
    <row r="98" spans="2:17" s="453" customFormat="1" ht="15" customHeight="1" x14ac:dyDescent="0.2">
      <c r="B98" s="918" t="s">
        <v>920</v>
      </c>
      <c r="C98" s="919"/>
      <c r="D98" s="919"/>
      <c r="E98" s="919"/>
      <c r="F98" s="919"/>
      <c r="G98" s="919"/>
      <c r="H98" s="919"/>
      <c r="I98" s="919"/>
      <c r="J98" s="920"/>
      <c r="K98" s="478"/>
      <c r="L98" s="478"/>
      <c r="M98" s="478"/>
      <c r="N98" s="478"/>
      <c r="O98" s="478"/>
      <c r="P98" s="478"/>
      <c r="Q98" s="649"/>
    </row>
    <row r="99" spans="2:17" s="453" customFormat="1" x14ac:dyDescent="0.2">
      <c r="B99" s="918" t="s">
        <v>921</v>
      </c>
      <c r="C99" s="919"/>
      <c r="D99" s="919"/>
      <c r="E99" s="919"/>
      <c r="F99" s="919"/>
      <c r="G99" s="919"/>
      <c r="H99" s="919"/>
      <c r="I99" s="919"/>
      <c r="J99" s="920"/>
      <c r="K99" s="481"/>
      <c r="L99" s="481"/>
      <c r="M99" s="481"/>
      <c r="N99" s="481"/>
      <c r="O99" s="481"/>
      <c r="P99" s="481"/>
      <c r="Q99" s="649"/>
    </row>
    <row r="100" spans="2:17" s="453" customFormat="1" x14ac:dyDescent="0.2">
      <c r="B100" s="918" t="s">
        <v>922</v>
      </c>
      <c r="C100" s="919"/>
      <c r="D100" s="919"/>
      <c r="E100" s="919"/>
      <c r="F100" s="919"/>
      <c r="G100" s="919"/>
      <c r="H100" s="919"/>
      <c r="I100" s="919"/>
      <c r="J100" s="920"/>
      <c r="K100" s="482"/>
      <c r="L100" s="482"/>
      <c r="M100" s="482"/>
      <c r="N100" s="482"/>
      <c r="O100" s="482"/>
      <c r="P100" s="482"/>
      <c r="Q100" s="649"/>
    </row>
    <row r="101" spans="2:17" s="499" customFormat="1" ht="15" customHeight="1" x14ac:dyDescent="0.2">
      <c r="B101" s="1040" t="s">
        <v>923</v>
      </c>
      <c r="C101" s="1041"/>
      <c r="D101" s="1041"/>
      <c r="E101" s="1041"/>
      <c r="F101" s="1041"/>
      <c r="G101" s="1041"/>
      <c r="H101" s="1041"/>
      <c r="I101" s="1041"/>
      <c r="J101" s="1042"/>
      <c r="K101" s="994" t="s">
        <v>913</v>
      </c>
      <c r="L101" s="994"/>
      <c r="M101" s="994"/>
      <c r="N101" s="994" t="s">
        <v>913</v>
      </c>
      <c r="O101" s="994"/>
      <c r="P101" s="994"/>
    </row>
  </sheetData>
  <sheetProtection password="C9A4" sheet="1" objects="1" scenarios="1"/>
  <mergeCells count="108">
    <mergeCell ref="C9:G9"/>
    <mergeCell ref="C10:G10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11:G11"/>
    <mergeCell ref="C12:G12"/>
    <mergeCell ref="C13:G13"/>
    <mergeCell ref="C14:G14"/>
    <mergeCell ref="C15:G15"/>
    <mergeCell ref="C16:G16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7:G47"/>
    <mergeCell ref="C48:G48"/>
    <mergeCell ref="C49:J49"/>
    <mergeCell ref="B50:J50"/>
    <mergeCell ref="B51:J51"/>
    <mergeCell ref="B52:J52"/>
    <mergeCell ref="C45:G45"/>
    <mergeCell ref="C46:G46"/>
    <mergeCell ref="N57:P57"/>
    <mergeCell ref="B58:J58"/>
    <mergeCell ref="C59:G59"/>
    <mergeCell ref="C60:G60"/>
    <mergeCell ref="C61:G61"/>
    <mergeCell ref="C62:G62"/>
    <mergeCell ref="B69:J69"/>
    <mergeCell ref="B70:J70"/>
    <mergeCell ref="B71:J71"/>
    <mergeCell ref="B56:J56"/>
    <mergeCell ref="B57:J57"/>
    <mergeCell ref="K57:M57"/>
    <mergeCell ref="C63:G63"/>
    <mergeCell ref="C64:G64"/>
    <mergeCell ref="C65:J65"/>
    <mergeCell ref="B66:J66"/>
    <mergeCell ref="B67:J67"/>
    <mergeCell ref="B68:J68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B95:J95"/>
    <mergeCell ref="B96:J96"/>
    <mergeCell ref="B97:J97"/>
    <mergeCell ref="B98:J98"/>
    <mergeCell ref="B99:J99"/>
    <mergeCell ref="B100:J100"/>
    <mergeCell ref="C93:J93"/>
    <mergeCell ref="B94:J9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28CB3-44E5-4311-8FC0-DD6D3796228C}">
  <sheetPr codeName="Plan16">
    <tabColor theme="4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4" t="s">
        <v>965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7"/>
      <c r="P2" s="974" t="str">
        <f>B2</f>
        <v>CUSTOS - EQUIPAMENTOS HOSPITALARES (ORIGEM DOS RECURSOS)</v>
      </c>
      <c r="Q2" s="975"/>
      <c r="R2" s="975"/>
      <c r="S2" s="975"/>
      <c r="T2" s="975"/>
      <c r="U2" s="975"/>
      <c r="V2" s="975"/>
      <c r="W2" s="975"/>
      <c r="X2" s="987"/>
      <c r="Y2" s="379"/>
      <c r="Z2" s="376"/>
    </row>
    <row r="3" spans="2:26" ht="15" customHeight="1" x14ac:dyDescent="0.25">
      <c r="B3" s="988" t="s">
        <v>798</v>
      </c>
      <c r="C3" s="989"/>
      <c r="D3" s="989"/>
      <c r="E3" s="989"/>
      <c r="F3" s="989"/>
      <c r="G3" s="989"/>
      <c r="H3" s="989"/>
      <c r="I3" s="989"/>
      <c r="J3" s="989"/>
      <c r="K3" s="990"/>
      <c r="L3" s="988" t="s">
        <v>213</v>
      </c>
      <c r="M3" s="989"/>
      <c r="N3" s="990"/>
      <c r="P3" s="988" t="s">
        <v>695</v>
      </c>
      <c r="Q3" s="989"/>
      <c r="R3" s="989"/>
      <c r="S3" s="989"/>
      <c r="T3" s="989"/>
      <c r="U3" s="989"/>
      <c r="V3" s="989"/>
      <c r="W3" s="989"/>
      <c r="X3" s="990"/>
    </row>
    <row r="4" spans="2:26" ht="15" customHeight="1" x14ac:dyDescent="0.25">
      <c r="B4" s="991"/>
      <c r="C4" s="992"/>
      <c r="D4" s="992"/>
      <c r="E4" s="992"/>
      <c r="F4" s="992"/>
      <c r="G4" s="992"/>
      <c r="H4" s="992"/>
      <c r="I4" s="992"/>
      <c r="J4" s="992"/>
      <c r="K4" s="993"/>
      <c r="L4" s="309" t="s">
        <v>795</v>
      </c>
      <c r="M4" s="309" t="s">
        <v>239</v>
      </c>
      <c r="N4" s="310" t="s">
        <v>240</v>
      </c>
      <c r="P4" s="991"/>
      <c r="Q4" s="992"/>
      <c r="R4" s="992"/>
      <c r="S4" s="992"/>
      <c r="T4" s="992"/>
      <c r="U4" s="992"/>
      <c r="V4" s="992"/>
      <c r="W4" s="992"/>
      <c r="X4" s="993"/>
    </row>
    <row r="5" spans="2:26" ht="15" customHeight="1" x14ac:dyDescent="0.25">
      <c r="B5" s="1048" t="s">
        <v>692</v>
      </c>
      <c r="C5" s="1049"/>
      <c r="D5" s="1049"/>
      <c r="E5" s="1049"/>
      <c r="F5" s="1049"/>
      <c r="G5" s="1049"/>
      <c r="H5" s="1049"/>
      <c r="I5" s="1049"/>
      <c r="J5" s="1049"/>
      <c r="K5" s="1049"/>
      <c r="L5" s="1049"/>
      <c r="M5" s="1049"/>
      <c r="N5" s="1055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50" t="s">
        <v>282</v>
      </c>
      <c r="C6" s="1051"/>
      <c r="D6" s="1051"/>
      <c r="E6" s="1051"/>
      <c r="F6" s="1051"/>
      <c r="G6" s="1051"/>
      <c r="H6" s="1051"/>
      <c r="I6" s="1051"/>
      <c r="J6" s="1051"/>
      <c r="K6" s="1051"/>
      <c r="L6" s="1051"/>
      <c r="M6" s="1051"/>
      <c r="N6" s="1052"/>
      <c r="P6" s="1050" t="s">
        <v>282</v>
      </c>
      <c r="Q6" s="1051"/>
      <c r="R6" s="1051"/>
      <c r="S6" s="1051"/>
      <c r="T6" s="1051"/>
      <c r="U6" s="1051"/>
      <c r="V6" s="1051"/>
      <c r="W6" s="1051"/>
      <c r="X6" s="1052"/>
    </row>
    <row r="7" spans="2:26" x14ac:dyDescent="0.25">
      <c r="B7" s="1061" t="s">
        <v>283</v>
      </c>
      <c r="C7" s="1061"/>
      <c r="D7" s="1061"/>
      <c r="E7" s="1062"/>
      <c r="F7" s="1062"/>
      <c r="G7" s="1062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61" t="str">
        <f>B7</f>
        <v>Materiais e equipamentos</v>
      </c>
      <c r="Q7" s="1061"/>
      <c r="R7" s="1061"/>
      <c r="S7" s="1062"/>
      <c r="T7" s="1062"/>
      <c r="U7" s="1062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3" t="str">
        <f>IF(ISBLANK('HospCusto (ORÇ)'!C8)," ",'HospCusto (ORÇ)'!C8)</f>
        <v xml:space="preserve"> </v>
      </c>
      <c r="D8" s="1093"/>
      <c r="E8" s="1093"/>
      <c r="F8" s="1093"/>
      <c r="G8" s="1065"/>
      <c r="H8" s="505">
        <f>'HospCusto (ORÇ)'!H8</f>
        <v>0</v>
      </c>
      <c r="I8" s="508">
        <f>'HospCusto (ORÇ)'!I8</f>
        <v>0</v>
      </c>
      <c r="J8" s="125">
        <f>'HospCusto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3" t="str">
        <f>IF(OR(C8=0,C8=""),"",C8)</f>
        <v xml:space="preserve"> </v>
      </c>
      <c r="R8" s="1063"/>
      <c r="S8" s="1063"/>
      <c r="T8" s="1063"/>
      <c r="U8" s="1064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3" t="str">
        <f>IF(ISBLANK('HospCusto (ORÇ)'!C9)," ",'HospCusto (ORÇ)'!C9)</f>
        <v xml:space="preserve"> </v>
      </c>
      <c r="D9" s="1093"/>
      <c r="E9" s="1093"/>
      <c r="F9" s="1093"/>
      <c r="G9" s="1065"/>
      <c r="H9" s="505">
        <f>'HospCusto (ORÇ)'!H9</f>
        <v>0</v>
      </c>
      <c r="I9" s="508">
        <f>'HospCusto (ORÇ)'!I9</f>
        <v>0</v>
      </c>
      <c r="J9" s="125">
        <f>'HospCusto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3" t="str">
        <f t="shared" ref="Q9:Q47" si="3">IF(OR(C9=0,C9=""),"",C9)</f>
        <v xml:space="preserve"> </v>
      </c>
      <c r="R9" s="1063"/>
      <c r="S9" s="1063"/>
      <c r="T9" s="1063"/>
      <c r="U9" s="1064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3" t="str">
        <f>IF(ISBLANK('HospCusto (ORÇ)'!C10)," ",'HospCusto (ORÇ)'!C10)</f>
        <v xml:space="preserve"> </v>
      </c>
      <c r="D10" s="1093"/>
      <c r="E10" s="1093"/>
      <c r="F10" s="1093"/>
      <c r="G10" s="1065"/>
      <c r="H10" s="505">
        <f>'HospCusto (ORÇ)'!H10</f>
        <v>0</v>
      </c>
      <c r="I10" s="508">
        <f>'HospCusto (ORÇ)'!I10</f>
        <v>0</v>
      </c>
      <c r="J10" s="125">
        <f>'HospCusto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3" t="str">
        <f t="shared" si="3"/>
        <v xml:space="preserve"> </v>
      </c>
      <c r="R10" s="1063"/>
      <c r="S10" s="1063"/>
      <c r="T10" s="1063"/>
      <c r="U10" s="1064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3" t="str">
        <f>IF(ISBLANK('HospCusto (ORÇ)'!C11)," ",'HospCusto (ORÇ)'!C11)</f>
        <v xml:space="preserve"> </v>
      </c>
      <c r="D11" s="1093"/>
      <c r="E11" s="1093"/>
      <c r="F11" s="1093"/>
      <c r="G11" s="1065"/>
      <c r="H11" s="505">
        <f>'HospCusto (ORÇ)'!H11</f>
        <v>0</v>
      </c>
      <c r="I11" s="508">
        <f>'HospCusto (ORÇ)'!I11</f>
        <v>0</v>
      </c>
      <c r="J11" s="125">
        <f>'HospCusto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3" t="str">
        <f t="shared" si="3"/>
        <v xml:space="preserve"> </v>
      </c>
      <c r="R11" s="1063"/>
      <c r="S11" s="1063"/>
      <c r="T11" s="1063"/>
      <c r="U11" s="1064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3" t="str">
        <f>IF(ISBLANK('HospCusto (ORÇ)'!C12)," ",'HospCusto (ORÇ)'!C12)</f>
        <v xml:space="preserve"> </v>
      </c>
      <c r="D12" s="1093"/>
      <c r="E12" s="1093"/>
      <c r="F12" s="1093"/>
      <c r="G12" s="1065"/>
      <c r="H12" s="505">
        <f>'HospCusto (ORÇ)'!H12</f>
        <v>0</v>
      </c>
      <c r="I12" s="508">
        <f>'HospCusto (ORÇ)'!I12</f>
        <v>0</v>
      </c>
      <c r="J12" s="125">
        <f>'HospCusto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3" t="str">
        <f t="shared" si="3"/>
        <v xml:space="preserve"> </v>
      </c>
      <c r="R12" s="1063"/>
      <c r="S12" s="1063"/>
      <c r="T12" s="1063"/>
      <c r="U12" s="1064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3" t="str">
        <f>IF(ISBLANK('HospCusto (ORÇ)'!C13)," ",'HospCusto (ORÇ)'!C13)</f>
        <v xml:space="preserve"> </v>
      </c>
      <c r="D13" s="1093"/>
      <c r="E13" s="1093"/>
      <c r="F13" s="1093"/>
      <c r="G13" s="1065"/>
      <c r="H13" s="505">
        <f>'HospCusto (ORÇ)'!H13</f>
        <v>0</v>
      </c>
      <c r="I13" s="508">
        <f>'HospCusto (ORÇ)'!I13</f>
        <v>0</v>
      </c>
      <c r="J13" s="125">
        <f>'HospCusto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3" t="str">
        <f t="shared" si="3"/>
        <v xml:space="preserve"> </v>
      </c>
      <c r="R13" s="1063"/>
      <c r="S13" s="1063"/>
      <c r="T13" s="1063"/>
      <c r="U13" s="1064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3" t="str">
        <f>IF(ISBLANK('HospCusto (ORÇ)'!C14)," ",'HospCusto (ORÇ)'!C14)</f>
        <v xml:space="preserve"> </v>
      </c>
      <c r="D14" s="1093"/>
      <c r="E14" s="1093"/>
      <c r="F14" s="1093"/>
      <c r="G14" s="1065"/>
      <c r="H14" s="505">
        <f>'HospCusto (ORÇ)'!H14</f>
        <v>0</v>
      </c>
      <c r="I14" s="508">
        <f>'HospCusto (ORÇ)'!I14</f>
        <v>0</v>
      </c>
      <c r="J14" s="125">
        <f>'HospCusto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3" t="str">
        <f t="shared" si="3"/>
        <v xml:space="preserve"> </v>
      </c>
      <c r="R14" s="1063"/>
      <c r="S14" s="1063"/>
      <c r="T14" s="1063"/>
      <c r="U14" s="1064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3" t="str">
        <f>IF(ISBLANK('HospCusto (ORÇ)'!C15)," ",'HospCusto (ORÇ)'!C15)</f>
        <v xml:space="preserve"> </v>
      </c>
      <c r="D15" s="1093"/>
      <c r="E15" s="1093"/>
      <c r="F15" s="1093"/>
      <c r="G15" s="1065"/>
      <c r="H15" s="505" t="str">
        <f>'HospCusto (ORÇ)'!H15</f>
        <v xml:space="preserve"> </v>
      </c>
      <c r="I15" s="508">
        <f>'HospCusto (ORÇ)'!I15</f>
        <v>0</v>
      </c>
      <c r="J15" s="125">
        <f>'HospCusto (ORÇ)'!J15</f>
        <v>0</v>
      </c>
      <c r="K15" s="323">
        <f t="shared" si="0"/>
        <v>0</v>
      </c>
      <c r="L15" s="323">
        <f>K15-N17-N15</f>
        <v>0</v>
      </c>
      <c r="M15" s="322"/>
      <c r="N15" s="322"/>
      <c r="P15" s="165">
        <f t="shared" si="2"/>
        <v>8</v>
      </c>
      <c r="Q15" s="1063" t="str">
        <f t="shared" si="3"/>
        <v xml:space="preserve"> </v>
      </c>
      <c r="R15" s="1063"/>
      <c r="S15" s="1063"/>
      <c r="T15" s="1063"/>
      <c r="U15" s="1064"/>
      <c r="V15" s="166" t="str">
        <f t="shared" si="4"/>
        <v xml:space="preserve"> </v>
      </c>
      <c r="W15" s="324" t="e">
        <f t="shared" si="5"/>
        <v>#VALUE!</v>
      </c>
      <c r="X15" s="325">
        <f>IF(AND(K15&gt;0,'Custo Contábil'!$D$7&gt;0),ROUND(K15*('Custo Contábil'!$D$20/'Custo Contábil'!$D$7)*W15,2),0)</f>
        <v>0</v>
      </c>
      <c r="Y15" s="380" t="e">
        <f t="shared" si="6"/>
        <v>#VALUE!</v>
      </c>
    </row>
    <row r="16" spans="2:26" ht="15" customHeight="1" outlineLevel="1" x14ac:dyDescent="0.25">
      <c r="B16" s="165">
        <v>9</v>
      </c>
      <c r="C16" s="1093" t="str">
        <f>IF(ISBLANK('HospCusto (ORÇ)'!C16)," ",'HospCusto (ORÇ)'!C16)</f>
        <v xml:space="preserve"> </v>
      </c>
      <c r="D16" s="1093"/>
      <c r="E16" s="1093"/>
      <c r="F16" s="1093"/>
      <c r="G16" s="1065"/>
      <c r="H16" s="505">
        <f>'HospCusto (ORÇ)'!H16</f>
        <v>0</v>
      </c>
      <c r="I16" s="508">
        <f>'HospCusto (ORÇ)'!I16</f>
        <v>0</v>
      </c>
      <c r="J16" s="125">
        <f>'HospCusto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3" t="str">
        <f t="shared" si="3"/>
        <v xml:space="preserve"> </v>
      </c>
      <c r="R16" s="1063"/>
      <c r="S16" s="1063"/>
      <c r="T16" s="1063"/>
      <c r="U16" s="1064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3" t="str">
        <f>IF(ISBLANK('HospCusto (ORÇ)'!C17)," ",'HospCusto (ORÇ)'!C17)</f>
        <v xml:space="preserve"> </v>
      </c>
      <c r="D17" s="1093"/>
      <c r="E17" s="1093"/>
      <c r="F17" s="1093"/>
      <c r="G17" s="1065"/>
      <c r="H17" s="505">
        <f>'HospCusto (ORÇ)'!H17</f>
        <v>0</v>
      </c>
      <c r="I17" s="508">
        <f>'HospCusto (ORÇ)'!I17</f>
        <v>0</v>
      </c>
      <c r="J17" s="125">
        <f>'HospCusto (ORÇ)'!J17</f>
        <v>0</v>
      </c>
      <c r="K17" s="323">
        <f>I17*J17</f>
        <v>0</v>
      </c>
      <c r="L17" s="323">
        <f>K17-M17-N17</f>
        <v>0</v>
      </c>
      <c r="M17" s="322"/>
      <c r="N17" s="322"/>
      <c r="P17" s="165">
        <f t="shared" si="2"/>
        <v>10</v>
      </c>
      <c r="Q17" s="1063" t="str">
        <f t="shared" si="3"/>
        <v xml:space="preserve"> </v>
      </c>
      <c r="R17" s="1063"/>
      <c r="S17" s="1063"/>
      <c r="T17" s="1063"/>
      <c r="U17" s="1064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3" t="str">
        <f>IF(ISBLANK('HospCusto (ORÇ)'!C18)," ",'HospCusto (ORÇ)'!C18)</f>
        <v xml:space="preserve"> </v>
      </c>
      <c r="D18" s="1093"/>
      <c r="E18" s="1093"/>
      <c r="F18" s="1093"/>
      <c r="G18" s="1065"/>
      <c r="H18" s="505">
        <f>'HospCusto (ORÇ)'!H18</f>
        <v>0</v>
      </c>
      <c r="I18" s="508">
        <f>'HospCusto (ORÇ)'!I18</f>
        <v>0</v>
      </c>
      <c r="J18" s="125">
        <f>'HospCusto (ORÇ)'!J18</f>
        <v>0</v>
      </c>
      <c r="K18" s="323">
        <f>I18*J18</f>
        <v>0</v>
      </c>
      <c r="L18" s="323">
        <f>K18-M18-N18</f>
        <v>0</v>
      </c>
      <c r="M18" s="322"/>
      <c r="N18" s="322"/>
      <c r="P18" s="165">
        <f t="shared" si="2"/>
        <v>11</v>
      </c>
      <c r="Q18" s="1063" t="str">
        <f t="shared" si="3"/>
        <v xml:space="preserve"> </v>
      </c>
      <c r="R18" s="1063"/>
      <c r="S18" s="1063"/>
      <c r="T18" s="1063"/>
      <c r="U18" s="1064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3" t="str">
        <f>IF(ISBLANK('HospCusto (ORÇ)'!C19)," ",'HospCusto (ORÇ)'!C19)</f>
        <v xml:space="preserve"> </v>
      </c>
      <c r="D19" s="1093"/>
      <c r="E19" s="1093"/>
      <c r="F19" s="1093"/>
      <c r="G19" s="1065"/>
      <c r="H19" s="505">
        <f>'HospCusto (ORÇ)'!H19</f>
        <v>0</v>
      </c>
      <c r="I19" s="508">
        <f>'HospCusto (ORÇ)'!I19</f>
        <v>0</v>
      </c>
      <c r="J19" s="125">
        <f>'HospCusto (ORÇ)'!J19</f>
        <v>0</v>
      </c>
      <c r="K19" s="323">
        <f>I19*J19</f>
        <v>0</v>
      </c>
      <c r="L19" s="323">
        <f>K19-M19-N19</f>
        <v>0</v>
      </c>
      <c r="M19" s="322"/>
      <c r="N19" s="322"/>
      <c r="P19" s="165">
        <f t="shared" si="2"/>
        <v>12</v>
      </c>
      <c r="Q19" s="1063" t="str">
        <f t="shared" si="3"/>
        <v xml:space="preserve"> </v>
      </c>
      <c r="R19" s="1063"/>
      <c r="S19" s="1063"/>
      <c r="T19" s="1063"/>
      <c r="U19" s="1064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3" t="str">
        <f>IF(ISBLANK('HospCusto (ORÇ)'!C20)," ",'HospCusto (ORÇ)'!C20)</f>
        <v xml:space="preserve"> </v>
      </c>
      <c r="D20" s="1093"/>
      <c r="E20" s="1093"/>
      <c r="F20" s="1093"/>
      <c r="G20" s="1065"/>
      <c r="H20" s="505">
        <f>'HospCusto (ORÇ)'!H20</f>
        <v>0</v>
      </c>
      <c r="I20" s="508">
        <f>'HospCusto (ORÇ)'!I20</f>
        <v>0</v>
      </c>
      <c r="J20" s="125">
        <f>'HospCusto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3" t="str">
        <f t="shared" si="3"/>
        <v xml:space="preserve"> </v>
      </c>
      <c r="R20" s="1063"/>
      <c r="S20" s="1063"/>
      <c r="T20" s="1063"/>
      <c r="U20" s="1064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3" t="str">
        <f>IF(ISBLANK('HospCusto (ORÇ)'!C21)," ",'HospCusto (ORÇ)'!C21)</f>
        <v xml:space="preserve"> </v>
      </c>
      <c r="D21" s="1093"/>
      <c r="E21" s="1093"/>
      <c r="F21" s="1093"/>
      <c r="G21" s="1065"/>
      <c r="H21" s="505">
        <f>'HospCusto (ORÇ)'!H21</f>
        <v>0</v>
      </c>
      <c r="I21" s="508">
        <f>'HospCusto (ORÇ)'!I21</f>
        <v>0</v>
      </c>
      <c r="J21" s="125">
        <f>'HospCusto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3" t="str">
        <f t="shared" si="3"/>
        <v xml:space="preserve"> </v>
      </c>
      <c r="R21" s="1063"/>
      <c r="S21" s="1063"/>
      <c r="T21" s="1063"/>
      <c r="U21" s="1064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3" t="str">
        <f>IF(ISBLANK('HospCusto (ORÇ)'!C22)," ",'HospCusto (ORÇ)'!C22)</f>
        <v xml:space="preserve"> </v>
      </c>
      <c r="D22" s="1093"/>
      <c r="E22" s="1093"/>
      <c r="F22" s="1093"/>
      <c r="G22" s="1065"/>
      <c r="H22" s="505">
        <f>'HospCusto (ORÇ)'!H22</f>
        <v>0</v>
      </c>
      <c r="I22" s="508">
        <f>'HospCusto (ORÇ)'!I22</f>
        <v>0</v>
      </c>
      <c r="J22" s="125">
        <f>'HospCusto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3" t="str">
        <f t="shared" si="3"/>
        <v xml:space="preserve"> </v>
      </c>
      <c r="R22" s="1063"/>
      <c r="S22" s="1063"/>
      <c r="T22" s="1063"/>
      <c r="U22" s="1064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3" t="str">
        <f>IF(ISBLANK('HospCusto (ORÇ)'!C23)," ",'HospCusto (ORÇ)'!C23)</f>
        <v xml:space="preserve"> </v>
      </c>
      <c r="D23" s="1093"/>
      <c r="E23" s="1093"/>
      <c r="F23" s="1093"/>
      <c r="G23" s="1065"/>
      <c r="H23" s="505">
        <f>'HospCusto (ORÇ)'!H23</f>
        <v>0</v>
      </c>
      <c r="I23" s="508">
        <f>'HospCusto (ORÇ)'!I23</f>
        <v>0</v>
      </c>
      <c r="J23" s="125">
        <f>'HospCusto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3" t="str">
        <f t="shared" si="3"/>
        <v xml:space="preserve"> </v>
      </c>
      <c r="R23" s="1063"/>
      <c r="S23" s="1063"/>
      <c r="T23" s="1063"/>
      <c r="U23" s="1064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3" t="str">
        <f>IF(ISBLANK('HospCusto (ORÇ)'!C24)," ",'HospCusto (ORÇ)'!C24)</f>
        <v xml:space="preserve"> </v>
      </c>
      <c r="D24" s="1093"/>
      <c r="E24" s="1093"/>
      <c r="F24" s="1093"/>
      <c r="G24" s="1065"/>
      <c r="H24" s="505">
        <f>'HospCusto (ORÇ)'!H24</f>
        <v>0</v>
      </c>
      <c r="I24" s="508">
        <f>'HospCusto (ORÇ)'!I24</f>
        <v>0</v>
      </c>
      <c r="J24" s="125">
        <f>'HospCusto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3" t="str">
        <f t="shared" si="3"/>
        <v xml:space="preserve"> </v>
      </c>
      <c r="R24" s="1063"/>
      <c r="S24" s="1063"/>
      <c r="T24" s="1063"/>
      <c r="U24" s="1064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3" t="str">
        <f>IF(ISBLANK('HospCusto (ORÇ)'!C25)," ",'HospCusto (ORÇ)'!C25)</f>
        <v xml:space="preserve"> </v>
      </c>
      <c r="D25" s="1093"/>
      <c r="E25" s="1093"/>
      <c r="F25" s="1093"/>
      <c r="G25" s="1065"/>
      <c r="H25" s="505">
        <f>'HospCusto (ORÇ)'!H25</f>
        <v>0</v>
      </c>
      <c r="I25" s="508">
        <f>'HospCusto (ORÇ)'!I25</f>
        <v>0</v>
      </c>
      <c r="J25" s="125">
        <f>'HospCusto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3" t="str">
        <f t="shared" si="3"/>
        <v xml:space="preserve"> </v>
      </c>
      <c r="R25" s="1063"/>
      <c r="S25" s="1063"/>
      <c r="T25" s="1063"/>
      <c r="U25" s="1064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3" t="str">
        <f>IF(ISBLANK('HospCusto (ORÇ)'!C26)," ",'HospCusto (ORÇ)'!C26)</f>
        <v xml:space="preserve"> </v>
      </c>
      <c r="D26" s="1093"/>
      <c r="E26" s="1093"/>
      <c r="F26" s="1093"/>
      <c r="G26" s="1065"/>
      <c r="H26" s="505">
        <f>'HospCusto (ORÇ)'!H26</f>
        <v>0</v>
      </c>
      <c r="I26" s="508">
        <f>'HospCusto (ORÇ)'!I26</f>
        <v>0</v>
      </c>
      <c r="J26" s="125">
        <f>'HospCusto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3" t="str">
        <f t="shared" si="3"/>
        <v xml:space="preserve"> </v>
      </c>
      <c r="R26" s="1063"/>
      <c r="S26" s="1063"/>
      <c r="T26" s="1063"/>
      <c r="U26" s="1064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3" t="str">
        <f>IF(ISBLANK('HospCusto (ORÇ)'!C27)," ",'HospCusto (ORÇ)'!C27)</f>
        <v xml:space="preserve"> </v>
      </c>
      <c r="D27" s="1093"/>
      <c r="E27" s="1093"/>
      <c r="F27" s="1093"/>
      <c r="G27" s="1065"/>
      <c r="H27" s="505">
        <f>'HospCusto (ORÇ)'!H27</f>
        <v>0</v>
      </c>
      <c r="I27" s="508">
        <f>'HospCusto (ORÇ)'!I27</f>
        <v>0</v>
      </c>
      <c r="J27" s="125">
        <f>'HospCusto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3" t="str">
        <f t="shared" si="3"/>
        <v xml:space="preserve"> </v>
      </c>
      <c r="R27" s="1063"/>
      <c r="S27" s="1063"/>
      <c r="T27" s="1063"/>
      <c r="U27" s="1064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3" t="str">
        <f>IF(ISBLANK('HospCusto (ORÇ)'!C28)," ",'HospCusto (ORÇ)'!C28)</f>
        <v xml:space="preserve"> </v>
      </c>
      <c r="D28" s="1093"/>
      <c r="E28" s="1093"/>
      <c r="F28" s="1093"/>
      <c r="G28" s="1065"/>
      <c r="H28" s="505">
        <f>'HospCusto (ORÇ)'!H28</f>
        <v>0</v>
      </c>
      <c r="I28" s="508">
        <f>'HospCusto (ORÇ)'!I28</f>
        <v>0</v>
      </c>
      <c r="J28" s="125">
        <f>'HospCusto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3" t="str">
        <f t="shared" si="3"/>
        <v xml:space="preserve"> </v>
      </c>
      <c r="R28" s="1063"/>
      <c r="S28" s="1063"/>
      <c r="T28" s="1063"/>
      <c r="U28" s="1064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3" t="str">
        <f>IF(ISBLANK('HospCusto (ORÇ)'!C29)," ",'HospCusto (ORÇ)'!C29)</f>
        <v xml:space="preserve"> </v>
      </c>
      <c r="D29" s="1093"/>
      <c r="E29" s="1093"/>
      <c r="F29" s="1093"/>
      <c r="G29" s="1065"/>
      <c r="H29" s="505">
        <f>'HospCusto (ORÇ)'!H29</f>
        <v>0</v>
      </c>
      <c r="I29" s="508">
        <f>'HospCusto (ORÇ)'!I29</f>
        <v>0</v>
      </c>
      <c r="J29" s="125">
        <f>'HospCusto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3" t="str">
        <f t="shared" si="3"/>
        <v xml:space="preserve"> </v>
      </c>
      <c r="R29" s="1063"/>
      <c r="S29" s="1063"/>
      <c r="T29" s="1063"/>
      <c r="U29" s="1064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3" t="str">
        <f>IF(ISBLANK('HospCusto (ORÇ)'!C30)," ",'HospCusto (ORÇ)'!C30)</f>
        <v xml:space="preserve"> </v>
      </c>
      <c r="D30" s="1093"/>
      <c r="E30" s="1093"/>
      <c r="F30" s="1093"/>
      <c r="G30" s="1065"/>
      <c r="H30" s="505">
        <f>'HospCusto (ORÇ)'!H30</f>
        <v>0</v>
      </c>
      <c r="I30" s="508">
        <f>'HospCusto (ORÇ)'!I30</f>
        <v>0</v>
      </c>
      <c r="J30" s="125">
        <f>'HospCusto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3" t="str">
        <f t="shared" si="3"/>
        <v xml:space="preserve"> </v>
      </c>
      <c r="R30" s="1063"/>
      <c r="S30" s="1063"/>
      <c r="T30" s="1063"/>
      <c r="U30" s="1064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3" t="str">
        <f>IF(ISBLANK('HospCusto (ORÇ)'!C31)," ",'HospCusto (ORÇ)'!C31)</f>
        <v xml:space="preserve"> </v>
      </c>
      <c r="D31" s="1093"/>
      <c r="E31" s="1093"/>
      <c r="F31" s="1093"/>
      <c r="G31" s="1065"/>
      <c r="H31" s="505">
        <f>'HospCusto (ORÇ)'!H31</f>
        <v>0</v>
      </c>
      <c r="I31" s="508">
        <f>'HospCusto (ORÇ)'!I31</f>
        <v>0</v>
      </c>
      <c r="J31" s="125">
        <f>'HospCusto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3" t="str">
        <f t="shared" si="3"/>
        <v xml:space="preserve"> </v>
      </c>
      <c r="R31" s="1063"/>
      <c r="S31" s="1063"/>
      <c r="T31" s="1063"/>
      <c r="U31" s="1064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3" t="str">
        <f>IF(ISBLANK('HospCusto (ORÇ)'!C32)," ",'HospCusto (ORÇ)'!C32)</f>
        <v xml:space="preserve"> </v>
      </c>
      <c r="D32" s="1093"/>
      <c r="E32" s="1093"/>
      <c r="F32" s="1093"/>
      <c r="G32" s="1065"/>
      <c r="H32" s="505">
        <f>'HospCusto (ORÇ)'!H32</f>
        <v>0</v>
      </c>
      <c r="I32" s="508">
        <f>'HospCusto (ORÇ)'!I32</f>
        <v>0</v>
      </c>
      <c r="J32" s="125">
        <f>'HospCusto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3" t="str">
        <f t="shared" si="3"/>
        <v xml:space="preserve"> </v>
      </c>
      <c r="R32" s="1063"/>
      <c r="S32" s="1063"/>
      <c r="T32" s="1063"/>
      <c r="U32" s="1064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3" t="str">
        <f>IF(ISBLANK('HospCusto (ORÇ)'!C33)," ",'HospCusto (ORÇ)'!C33)</f>
        <v xml:space="preserve"> </v>
      </c>
      <c r="D33" s="1093"/>
      <c r="E33" s="1093"/>
      <c r="F33" s="1093"/>
      <c r="G33" s="1065"/>
      <c r="H33" s="505">
        <f>'HospCusto (ORÇ)'!H33</f>
        <v>0</v>
      </c>
      <c r="I33" s="508">
        <f>'HospCusto (ORÇ)'!I33</f>
        <v>0</v>
      </c>
      <c r="J33" s="125">
        <f>'HospCusto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3" t="str">
        <f t="shared" si="3"/>
        <v xml:space="preserve"> </v>
      </c>
      <c r="R33" s="1063"/>
      <c r="S33" s="1063"/>
      <c r="T33" s="1063"/>
      <c r="U33" s="1064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ht="11.25" customHeight="1" outlineLevel="1" x14ac:dyDescent="0.25">
      <c r="B34" s="165">
        <v>27</v>
      </c>
      <c r="C34" s="1093" t="str">
        <f>IF(ISBLANK('HospCusto (ORÇ)'!C34)," ",'HospCusto (ORÇ)'!C34)</f>
        <v xml:space="preserve"> </v>
      </c>
      <c r="D34" s="1093"/>
      <c r="E34" s="1093"/>
      <c r="F34" s="1093"/>
      <c r="G34" s="1065"/>
      <c r="H34" s="505">
        <f>'HospCusto (ORÇ)'!H34</f>
        <v>0</v>
      </c>
      <c r="I34" s="508">
        <f>'HospCusto (ORÇ)'!I34</f>
        <v>0</v>
      </c>
      <c r="J34" s="125">
        <f>'HospCusto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3" t="str">
        <f t="shared" si="3"/>
        <v xml:space="preserve"> </v>
      </c>
      <c r="R34" s="1063"/>
      <c r="S34" s="1063"/>
      <c r="T34" s="1063"/>
      <c r="U34" s="1064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3" t="str">
        <f>IF(ISBLANK('HospCusto (ORÇ)'!C35)," ",'HospCusto (ORÇ)'!C35)</f>
        <v xml:space="preserve"> </v>
      </c>
      <c r="D35" s="1093"/>
      <c r="E35" s="1093"/>
      <c r="F35" s="1093"/>
      <c r="G35" s="1065"/>
      <c r="H35" s="505">
        <f>'HospCusto (ORÇ)'!H35</f>
        <v>0</v>
      </c>
      <c r="I35" s="508">
        <f>'HospCusto (ORÇ)'!I35</f>
        <v>0</v>
      </c>
      <c r="J35" s="125">
        <f>'HospCusto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3" t="str">
        <f t="shared" si="3"/>
        <v xml:space="preserve"> </v>
      </c>
      <c r="R35" s="1063"/>
      <c r="S35" s="1063"/>
      <c r="T35" s="1063"/>
      <c r="U35" s="1064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3" t="str">
        <f>IF(ISBLANK('HospCusto (ORÇ)'!C36)," ",'HospCusto (ORÇ)'!C36)</f>
        <v xml:space="preserve"> </v>
      </c>
      <c r="D36" s="1093"/>
      <c r="E36" s="1093"/>
      <c r="F36" s="1093"/>
      <c r="G36" s="1065"/>
      <c r="H36" s="505">
        <f>'HospCusto (ORÇ)'!H36</f>
        <v>0</v>
      </c>
      <c r="I36" s="508">
        <f>'HospCusto (ORÇ)'!I36</f>
        <v>0</v>
      </c>
      <c r="J36" s="125">
        <f>'HospCusto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3" t="str">
        <f t="shared" si="3"/>
        <v xml:space="preserve"> </v>
      </c>
      <c r="R36" s="1063"/>
      <c r="S36" s="1063"/>
      <c r="T36" s="1063"/>
      <c r="U36" s="1064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3" t="str">
        <f>IF(ISBLANK('HospCusto (ORÇ)'!C37)," ",'HospCusto (ORÇ)'!C37)</f>
        <v xml:space="preserve"> </v>
      </c>
      <c r="D37" s="1093"/>
      <c r="E37" s="1093"/>
      <c r="F37" s="1093"/>
      <c r="G37" s="1065"/>
      <c r="H37" s="505">
        <f>'HospCusto (ORÇ)'!H37</f>
        <v>0</v>
      </c>
      <c r="I37" s="508">
        <f>'HospCusto (ORÇ)'!I37</f>
        <v>0</v>
      </c>
      <c r="J37" s="125">
        <f>'HospCusto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3" t="str">
        <f t="shared" si="3"/>
        <v xml:space="preserve"> </v>
      </c>
      <c r="R37" s="1063"/>
      <c r="S37" s="1063"/>
      <c r="T37" s="1063"/>
      <c r="U37" s="1064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3" t="str">
        <f>IF(ISBLANK('HospCusto (ORÇ)'!C38)," ",'HospCusto (ORÇ)'!C38)</f>
        <v xml:space="preserve"> </v>
      </c>
      <c r="D38" s="1093"/>
      <c r="E38" s="1093"/>
      <c r="F38" s="1093"/>
      <c r="G38" s="1065"/>
      <c r="H38" s="505">
        <f>'HospCusto (ORÇ)'!H38</f>
        <v>0</v>
      </c>
      <c r="I38" s="508">
        <f>'HospCusto (ORÇ)'!I38</f>
        <v>0</v>
      </c>
      <c r="J38" s="125">
        <f>'HospCusto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3" t="str">
        <f t="shared" si="3"/>
        <v xml:space="preserve"> </v>
      </c>
      <c r="R38" s="1063"/>
      <c r="S38" s="1063"/>
      <c r="T38" s="1063"/>
      <c r="U38" s="1064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3" t="str">
        <f>IF(ISBLANK('HospCusto (ORÇ)'!C39)," ",'HospCusto (ORÇ)'!C39)</f>
        <v xml:space="preserve"> </v>
      </c>
      <c r="D39" s="1093"/>
      <c r="E39" s="1093"/>
      <c r="F39" s="1093"/>
      <c r="G39" s="1065"/>
      <c r="H39" s="505">
        <f>'HospCusto (ORÇ)'!H39</f>
        <v>0</v>
      </c>
      <c r="I39" s="508">
        <f>'HospCusto (ORÇ)'!I39</f>
        <v>0</v>
      </c>
      <c r="J39" s="125">
        <f>'HospCusto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3" t="str">
        <f t="shared" si="3"/>
        <v xml:space="preserve"> </v>
      </c>
      <c r="R39" s="1063"/>
      <c r="S39" s="1063"/>
      <c r="T39" s="1063"/>
      <c r="U39" s="1064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3" t="str">
        <f>IF(ISBLANK('HospCusto (ORÇ)'!C40)," ",'HospCusto (ORÇ)'!C40)</f>
        <v xml:space="preserve"> </v>
      </c>
      <c r="D40" s="1093"/>
      <c r="E40" s="1093"/>
      <c r="F40" s="1093"/>
      <c r="G40" s="1065"/>
      <c r="H40" s="505">
        <f>'HospCusto (ORÇ)'!H40</f>
        <v>0</v>
      </c>
      <c r="I40" s="508">
        <f>'HospCusto (ORÇ)'!I40</f>
        <v>0</v>
      </c>
      <c r="J40" s="125">
        <f>'HospCusto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3" t="str">
        <f t="shared" si="3"/>
        <v xml:space="preserve"> </v>
      </c>
      <c r="R40" s="1063"/>
      <c r="S40" s="1063"/>
      <c r="T40" s="1063"/>
      <c r="U40" s="1064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3" t="str">
        <f>IF(ISBLANK('HospCusto (ORÇ)'!C41)," ",'HospCusto (ORÇ)'!C41)</f>
        <v xml:space="preserve"> </v>
      </c>
      <c r="D41" s="1093"/>
      <c r="E41" s="1093"/>
      <c r="F41" s="1093"/>
      <c r="G41" s="1065"/>
      <c r="H41" s="505">
        <f>'HospCusto (ORÇ)'!H41</f>
        <v>0</v>
      </c>
      <c r="I41" s="508">
        <f>'HospCusto (ORÇ)'!I41</f>
        <v>0</v>
      </c>
      <c r="J41" s="125">
        <f>'HospCusto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3" t="str">
        <f t="shared" si="3"/>
        <v xml:space="preserve"> </v>
      </c>
      <c r="R41" s="1063"/>
      <c r="S41" s="1063"/>
      <c r="T41" s="1063"/>
      <c r="U41" s="1064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3" t="str">
        <f>IF(ISBLANK('HospCusto (ORÇ)'!C42)," ",'HospCusto (ORÇ)'!C42)</f>
        <v xml:space="preserve"> </v>
      </c>
      <c r="D42" s="1093"/>
      <c r="E42" s="1093"/>
      <c r="F42" s="1093"/>
      <c r="G42" s="1065"/>
      <c r="H42" s="505">
        <f>'HospCusto (ORÇ)'!H42</f>
        <v>0</v>
      </c>
      <c r="I42" s="508">
        <f>'HospCusto (ORÇ)'!I42</f>
        <v>0</v>
      </c>
      <c r="J42" s="125">
        <f>'HospCusto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3" t="str">
        <f t="shared" si="3"/>
        <v xml:space="preserve"> </v>
      </c>
      <c r="R42" s="1063"/>
      <c r="S42" s="1063"/>
      <c r="T42" s="1063"/>
      <c r="U42" s="1064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3" t="str">
        <f>IF(ISBLANK('HospCusto (ORÇ)'!C43)," ",'HospCusto (ORÇ)'!C43)</f>
        <v xml:space="preserve"> </v>
      </c>
      <c r="D43" s="1093"/>
      <c r="E43" s="1093"/>
      <c r="F43" s="1093"/>
      <c r="G43" s="1065"/>
      <c r="H43" s="505">
        <f>'HospCusto (ORÇ)'!H43</f>
        <v>0</v>
      </c>
      <c r="I43" s="508">
        <f>'HospCusto (ORÇ)'!I43</f>
        <v>0</v>
      </c>
      <c r="J43" s="125">
        <f>'HospCusto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3" t="str">
        <f t="shared" si="3"/>
        <v xml:space="preserve"> </v>
      </c>
      <c r="R43" s="1063"/>
      <c r="S43" s="1063"/>
      <c r="T43" s="1063"/>
      <c r="U43" s="1064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3" t="str">
        <f>IF(ISBLANK('HospCusto (ORÇ)'!C44)," ",'HospCusto (ORÇ)'!C44)</f>
        <v xml:space="preserve"> </v>
      </c>
      <c r="D44" s="1093"/>
      <c r="E44" s="1093"/>
      <c r="F44" s="1093"/>
      <c r="G44" s="1065"/>
      <c r="H44" s="505">
        <f>'HospCusto (ORÇ)'!H44</f>
        <v>0</v>
      </c>
      <c r="I44" s="508">
        <f>'HospCusto (ORÇ)'!I44</f>
        <v>0</v>
      </c>
      <c r="J44" s="125">
        <f>'HospCusto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3" t="str">
        <f t="shared" si="3"/>
        <v xml:space="preserve"> </v>
      </c>
      <c r="R44" s="1063"/>
      <c r="S44" s="1063"/>
      <c r="T44" s="1063"/>
      <c r="U44" s="1064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3" t="str">
        <f>IF(ISBLANK('HospCusto (ORÇ)'!C45)," ",'HospCusto (ORÇ)'!C45)</f>
        <v xml:space="preserve"> </v>
      </c>
      <c r="D45" s="1093"/>
      <c r="E45" s="1093"/>
      <c r="F45" s="1093"/>
      <c r="G45" s="1065"/>
      <c r="H45" s="505">
        <f>'HospCusto (ORÇ)'!H45</f>
        <v>0</v>
      </c>
      <c r="I45" s="508">
        <f>'HospCusto (ORÇ)'!I45</f>
        <v>0</v>
      </c>
      <c r="J45" s="125">
        <f>'HospCusto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3" t="str">
        <f t="shared" si="3"/>
        <v xml:space="preserve"> </v>
      </c>
      <c r="R45" s="1063"/>
      <c r="S45" s="1063"/>
      <c r="T45" s="1063"/>
      <c r="U45" s="1064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3" t="str">
        <f>IF(ISBLANK('HospCusto (ORÇ)'!C46)," ",'HospCusto (ORÇ)'!C46)</f>
        <v xml:space="preserve"> </v>
      </c>
      <c r="D46" s="1093"/>
      <c r="E46" s="1093"/>
      <c r="F46" s="1093"/>
      <c r="G46" s="1065"/>
      <c r="H46" s="505">
        <f>'HospCusto (ORÇ)'!H46</f>
        <v>0</v>
      </c>
      <c r="I46" s="508">
        <f>'HospCusto (ORÇ)'!I46</f>
        <v>0</v>
      </c>
      <c r="J46" s="125">
        <f>'HospCusto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3" t="str">
        <f t="shared" si="3"/>
        <v xml:space="preserve"> </v>
      </c>
      <c r="R46" s="1063"/>
      <c r="S46" s="1063"/>
      <c r="T46" s="1063"/>
      <c r="U46" s="1064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3" t="str">
        <f>IF(ISBLANK('HospCusto (ORÇ)'!C47)," ",'HospCusto (ORÇ)'!C47)</f>
        <v xml:space="preserve"> </v>
      </c>
      <c r="D47" s="1093"/>
      <c r="E47" s="1093"/>
      <c r="F47" s="1093"/>
      <c r="G47" s="1065"/>
      <c r="H47" s="505">
        <f>'HospCusto (ORÇ)'!H47</f>
        <v>0</v>
      </c>
      <c r="I47" s="508">
        <f>'HospCusto (ORÇ)'!I47</f>
        <v>0</v>
      </c>
      <c r="J47" s="125">
        <f>'HospCusto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3" t="str">
        <f t="shared" si="3"/>
        <v xml:space="preserve"> </v>
      </c>
      <c r="R47" s="1063"/>
      <c r="S47" s="1063"/>
      <c r="T47" s="1063"/>
      <c r="U47" s="1064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3" t="str">
        <f>IF(ISBLANK('HospCusto (ORÇ)'!C48)," ",'HospCusto (ORÇ)'!C48)</f>
        <v>Acessórios</v>
      </c>
      <c r="D48" s="1093"/>
      <c r="E48" s="1093"/>
      <c r="F48" s="1093"/>
      <c r="G48" s="1065"/>
      <c r="H48" s="505">
        <f>'HospCusto (ORÇ)'!H48</f>
        <v>20</v>
      </c>
      <c r="I48" s="508">
        <f>'HospCusto (ORÇ)'!I48</f>
        <v>0</v>
      </c>
      <c r="J48" s="125">
        <f>'HospCusto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3" t="str">
        <f>IF(OR(C48=0,C48=""),"",C48)</f>
        <v>Acessórios</v>
      </c>
      <c r="R48" s="1063"/>
      <c r="S48" s="1063"/>
      <c r="T48" s="1063"/>
      <c r="U48" s="1064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3" t="s">
        <v>599</v>
      </c>
      <c r="D49" s="1073"/>
      <c r="E49" s="1073"/>
      <c r="F49" s="1073"/>
      <c r="G49" s="1073"/>
      <c r="H49" s="1073"/>
      <c r="I49" s="1073"/>
      <c r="J49" s="1074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75" t="s">
        <v>836</v>
      </c>
      <c r="Q49" s="1076"/>
      <c r="R49" s="1076"/>
      <c r="S49" s="1076"/>
      <c r="T49" s="1076"/>
      <c r="U49" s="1076"/>
      <c r="V49" s="1077"/>
      <c r="W49" s="171" t="s">
        <v>840</v>
      </c>
      <c r="X49" s="172">
        <f>SUM(X8:X48)</f>
        <v>0</v>
      </c>
    </row>
    <row r="50" spans="2:24" ht="18" x14ac:dyDescent="0.25">
      <c r="B50" s="1050" t="s">
        <v>291</v>
      </c>
      <c r="C50" s="1051"/>
      <c r="D50" s="1051"/>
      <c r="E50" s="1051"/>
      <c r="F50" s="1051"/>
      <c r="G50" s="1051"/>
      <c r="H50" s="1051"/>
      <c r="I50" s="1051"/>
      <c r="J50" s="1051"/>
      <c r="K50" s="1051"/>
      <c r="L50" s="1051"/>
      <c r="M50" s="1051"/>
      <c r="N50" s="1052"/>
      <c r="P50" s="1075" t="s">
        <v>837</v>
      </c>
      <c r="Q50" s="1076"/>
      <c r="R50" s="1076"/>
      <c r="S50" s="1076"/>
      <c r="T50" s="1076"/>
      <c r="U50" s="1076"/>
      <c r="V50" s="1077"/>
      <c r="W50" s="171" t="s">
        <v>841</v>
      </c>
      <c r="X50" s="172">
        <f>IFERROR(X49*($L$86/$K$86),0)</f>
        <v>0</v>
      </c>
    </row>
    <row r="51" spans="2:24" ht="15" customHeight="1" x14ac:dyDescent="0.25">
      <c r="B51" s="1043" t="s">
        <v>797</v>
      </c>
      <c r="C51" s="1044"/>
      <c r="D51" s="1044"/>
      <c r="E51" s="1044"/>
      <c r="F51" s="1044"/>
      <c r="G51" s="1044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69" t="s">
        <v>292</v>
      </c>
      <c r="D52" s="1069"/>
      <c r="E52" s="1069"/>
      <c r="F52" s="1069"/>
      <c r="G52" s="1069"/>
      <c r="H52" s="311"/>
      <c r="I52" s="311"/>
      <c r="J52" s="312"/>
      <c r="K52" s="323">
        <f>SUM(L52:N52)</f>
        <v>0</v>
      </c>
      <c r="L52" s="323">
        <f>'Custo Contábil'!I39</f>
        <v>0</v>
      </c>
      <c r="M52" s="323">
        <v>0</v>
      </c>
      <c r="N52" s="323">
        <v>0</v>
      </c>
      <c r="P52" s="174" t="s">
        <v>838</v>
      </c>
      <c r="Q52" s="175"/>
      <c r="R52" s="176">
        <f>RCB!G10</f>
        <v>0</v>
      </c>
      <c r="T52" s="1078" t="s">
        <v>708</v>
      </c>
      <c r="U52" s="1079"/>
      <c r="V52" s="319">
        <f>IFERROR(SUM(Y8:Y48)/X49,0)</f>
        <v>0</v>
      </c>
    </row>
    <row r="53" spans="2:24" ht="18" x14ac:dyDescent="0.35">
      <c r="B53" s="173"/>
      <c r="C53" s="1069" t="s">
        <v>176</v>
      </c>
      <c r="D53" s="1069"/>
      <c r="E53" s="1069"/>
      <c r="F53" s="1069"/>
      <c r="G53" s="1069"/>
      <c r="H53" s="311"/>
      <c r="I53" s="311"/>
      <c r="J53" s="312"/>
      <c r="K53" s="323">
        <f>SUM(L53:N53)</f>
        <v>0</v>
      </c>
      <c r="L53" s="323">
        <f>'Custo Contábil'!$I$37*'Custo Contábil'!F6</f>
        <v>0</v>
      </c>
      <c r="M53" s="323">
        <f>'Custo Contábil'!$I$37*'Custo Contábil'!G6</f>
        <v>0</v>
      </c>
      <c r="N53" s="323">
        <f>'Custo Contábil'!$I$37*'Custo Contábil'!H6</f>
        <v>0</v>
      </c>
      <c r="P53" s="174" t="s">
        <v>839</v>
      </c>
      <c r="Q53" s="175"/>
      <c r="R53" s="176">
        <f>RCB!J10</f>
        <v>0</v>
      </c>
    </row>
    <row r="54" spans="2:24" ht="15" customHeight="1" x14ac:dyDescent="0.25">
      <c r="B54" s="313"/>
      <c r="C54" s="1056" t="s">
        <v>293</v>
      </c>
      <c r="D54" s="1056"/>
      <c r="E54" s="1056"/>
      <c r="F54" s="1056"/>
      <c r="G54" s="1057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3" t="str">
        <f>IF(ISBLANK('HospCusto (ORÇ)'!C60)," ",'HospCusto (ORÇ)'!C60)</f>
        <v xml:space="preserve"> </v>
      </c>
      <c r="D55" s="1093"/>
      <c r="E55" s="1093"/>
      <c r="F55" s="1093"/>
      <c r="G55" s="1065"/>
      <c r="H55" s="505">
        <f>'HospCusto (ORÇ)'!H60</f>
        <v>0</v>
      </c>
      <c r="I55" s="508">
        <f>'HospCusto (ORÇ)'!I60</f>
        <v>0</v>
      </c>
      <c r="J55" s="125">
        <f>'HospCusto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3" t="str">
        <f>IF(ISBLANK('HospCusto (ORÇ)'!C61)," ",'HospCusto (ORÇ)'!C61)</f>
        <v xml:space="preserve"> </v>
      </c>
      <c r="D56" s="1093"/>
      <c r="E56" s="1093"/>
      <c r="F56" s="1093"/>
      <c r="G56" s="1065"/>
      <c r="H56" s="505">
        <f>'HospCusto (ORÇ)'!H61</f>
        <v>0</v>
      </c>
      <c r="I56" s="508">
        <f>'HospCusto (ORÇ)'!I61</f>
        <v>0</v>
      </c>
      <c r="J56" s="125">
        <f>'HospCusto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3" t="str">
        <f>IF(ISBLANK('HospCusto (ORÇ)'!C62)," ",'HospCusto (ORÇ)'!C62)</f>
        <v xml:space="preserve"> </v>
      </c>
      <c r="D57" s="1093"/>
      <c r="E57" s="1093"/>
      <c r="F57" s="1093"/>
      <c r="G57" s="1065"/>
      <c r="H57" s="505">
        <f>'HospCusto (ORÇ)'!H62</f>
        <v>0</v>
      </c>
      <c r="I57" s="508">
        <f>'HospCusto (ORÇ)'!I62</f>
        <v>0</v>
      </c>
      <c r="J57" s="125">
        <f>'HospCusto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3" t="str">
        <f>IF(ISBLANK('HospCusto (ORÇ)'!C63)," ",'HospCusto (ORÇ)'!C63)</f>
        <v xml:space="preserve"> </v>
      </c>
      <c r="D58" s="1093"/>
      <c r="E58" s="1093"/>
      <c r="F58" s="1093"/>
      <c r="G58" s="1065"/>
      <c r="H58" s="505">
        <f>'HospCusto (ORÇ)'!H63</f>
        <v>0</v>
      </c>
      <c r="I58" s="508">
        <f>'HospCusto (ORÇ)'!I63</f>
        <v>0</v>
      </c>
      <c r="J58" s="125">
        <f>'HospCusto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3" t="str">
        <f>IF(ISBLANK('HospCusto (ORÇ)'!C64)," ",'HospCusto (ORÇ)'!C64)</f>
        <v xml:space="preserve"> </v>
      </c>
      <c r="D59" s="1093"/>
      <c r="E59" s="1093"/>
      <c r="F59" s="1093"/>
      <c r="G59" s="1065"/>
      <c r="H59" s="505">
        <f>'HospCusto (ORÇ)'!H64</f>
        <v>0</v>
      </c>
      <c r="I59" s="508">
        <f>'HospCusto (ORÇ)'!I64</f>
        <v>0</v>
      </c>
      <c r="J59" s="125">
        <f>'HospCusto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1" t="s">
        <v>601</v>
      </c>
      <c r="D60" s="1071"/>
      <c r="E60" s="1071"/>
      <c r="F60" s="1071"/>
      <c r="G60" s="1071"/>
      <c r="H60" s="1071"/>
      <c r="I60" s="1071"/>
      <c r="J60" s="1072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3" t="s">
        <v>602</v>
      </c>
      <c r="D61" s="1073"/>
      <c r="E61" s="1073"/>
      <c r="F61" s="1073"/>
      <c r="G61" s="1073"/>
      <c r="H61" s="1073"/>
      <c r="I61" s="1073"/>
      <c r="J61" s="1074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50" t="s">
        <v>299</v>
      </c>
      <c r="C62" s="1051"/>
      <c r="D62" s="1051"/>
      <c r="E62" s="1051"/>
      <c r="F62" s="1051"/>
      <c r="G62" s="1051"/>
      <c r="H62" s="1051"/>
      <c r="I62" s="1051"/>
      <c r="J62" s="1051"/>
      <c r="K62" s="1051"/>
      <c r="L62" s="1051"/>
      <c r="M62" s="1051"/>
      <c r="N62" s="1052"/>
    </row>
    <row r="63" spans="2:24" x14ac:dyDescent="0.25">
      <c r="B63" s="1043" t="s">
        <v>797</v>
      </c>
      <c r="C63" s="1044"/>
      <c r="D63" s="1044"/>
      <c r="E63" s="1044"/>
      <c r="F63" s="1044"/>
      <c r="G63" s="1044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69" t="s">
        <v>9</v>
      </c>
      <c r="D64" s="1069"/>
      <c r="E64" s="1069"/>
      <c r="F64" s="1069"/>
      <c r="G64" s="1069"/>
      <c r="H64" s="1069"/>
      <c r="I64" s="1069"/>
      <c r="J64" s="1070"/>
      <c r="K64" s="323">
        <f>SUM(L64:N64)</f>
        <v>0</v>
      </c>
      <c r="L64" s="326">
        <f>'Custo Contábil'!I41</f>
        <v>0</v>
      </c>
      <c r="M64" s="323">
        <v>0</v>
      </c>
      <c r="N64" s="323">
        <v>0</v>
      </c>
    </row>
    <row r="65" spans="2:16" x14ac:dyDescent="0.25">
      <c r="B65" s="313"/>
      <c r="C65" s="1044" t="s">
        <v>178</v>
      </c>
      <c r="D65" s="1044"/>
      <c r="E65" s="1044"/>
      <c r="F65" s="1044"/>
      <c r="G65" s="1044"/>
      <c r="H65" s="1045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69" t="str">
        <f>IF(ISBLANK('HospCusto (ORÇ)'!C76)," ",'HospCusto (ORÇ)'!C76)</f>
        <v xml:space="preserve"> </v>
      </c>
      <c r="D66" s="1069"/>
      <c r="E66" s="1069"/>
      <c r="F66" s="1069"/>
      <c r="G66" s="1069"/>
      <c r="H66" s="1070"/>
      <c r="I66" s="508">
        <f>'HospCusto (ORÇ)'!I76</f>
        <v>0</v>
      </c>
      <c r="J66" s="125">
        <f>'HospCusto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69" t="str">
        <f>IF(ISBLANK('HospCusto (ORÇ)'!C77)," ",'HospCusto (ORÇ)'!C77)</f>
        <v xml:space="preserve"> </v>
      </c>
      <c r="D67" s="1069"/>
      <c r="E67" s="1069"/>
      <c r="F67" s="1069"/>
      <c r="G67" s="1069"/>
      <c r="H67" s="1070"/>
      <c r="I67" s="508">
        <f>'HospCusto (ORÇ)'!I77</f>
        <v>0</v>
      </c>
      <c r="J67" s="125">
        <f>'HospCusto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69" t="str">
        <f>IF(ISBLANK('HospCusto (ORÇ)'!C78)," ",'HospCusto (ORÇ)'!C78)</f>
        <v xml:space="preserve"> </v>
      </c>
      <c r="D68" s="1069"/>
      <c r="E68" s="1069"/>
      <c r="F68" s="1069"/>
      <c r="G68" s="1069"/>
      <c r="H68" s="1070"/>
      <c r="I68" s="508">
        <f>'HospCusto (ORÇ)'!I78</f>
        <v>0</v>
      </c>
      <c r="J68" s="125">
        <f>'HospCusto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1" t="s">
        <v>834</v>
      </c>
      <c r="D69" s="1071"/>
      <c r="E69" s="1071"/>
      <c r="F69" s="1071"/>
      <c r="G69" s="1071"/>
      <c r="H69" s="1071"/>
      <c r="I69" s="1071"/>
      <c r="J69" s="1072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3" t="s">
        <v>603</v>
      </c>
      <c r="D70" s="1073"/>
      <c r="E70" s="1073"/>
      <c r="F70" s="1073"/>
      <c r="G70" s="1073"/>
      <c r="H70" s="1073"/>
      <c r="I70" s="1073"/>
      <c r="J70" s="1074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67" t="s">
        <v>604</v>
      </c>
      <c r="D71" s="1067"/>
      <c r="E71" s="1067"/>
      <c r="F71" s="1067"/>
      <c r="G71" s="1067"/>
      <c r="H71" s="1067"/>
      <c r="I71" s="1067"/>
      <c r="J71" s="1068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48" t="s">
        <v>706</v>
      </c>
      <c r="C72" s="1049"/>
      <c r="D72" s="1049"/>
      <c r="E72" s="1049"/>
      <c r="F72" s="1049"/>
      <c r="G72" s="1049"/>
      <c r="H72" s="1049"/>
      <c r="I72" s="1049"/>
      <c r="J72" s="1049"/>
      <c r="K72" s="1049"/>
      <c r="L72" s="1049"/>
      <c r="M72" s="1049"/>
      <c r="N72" s="1055"/>
    </row>
    <row r="73" spans="2:16" x14ac:dyDescent="0.25">
      <c r="B73" s="1043" t="s">
        <v>797</v>
      </c>
      <c r="C73" s="1044"/>
      <c r="D73" s="1044"/>
      <c r="E73" s="1044"/>
      <c r="F73" s="1044"/>
      <c r="G73" s="1044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69" t="s">
        <v>303</v>
      </c>
      <c r="D74" s="1069"/>
      <c r="E74" s="1069"/>
      <c r="F74" s="1069"/>
      <c r="G74" s="1069"/>
      <c r="H74" s="1069"/>
      <c r="I74" s="1069"/>
      <c r="J74" s="1070"/>
      <c r="K74" s="323">
        <f t="shared" ref="K74:K79" si="7">SUM(L74:N74)</f>
        <v>0</v>
      </c>
      <c r="L74" s="323">
        <f>'Custo Contábil'!$I$37*'Custo Contábil'!F13</f>
        <v>0</v>
      </c>
      <c r="M74" s="323">
        <v>0</v>
      </c>
      <c r="N74" s="323">
        <v>0</v>
      </c>
    </row>
    <row r="75" spans="2:16" x14ac:dyDescent="0.25">
      <c r="B75" s="173"/>
      <c r="C75" s="1069" t="s">
        <v>12</v>
      </c>
      <c r="D75" s="1069"/>
      <c r="E75" s="1069"/>
      <c r="F75" s="1069"/>
      <c r="G75" s="1069"/>
      <c r="H75" s="1069"/>
      <c r="I75" s="1069"/>
      <c r="J75" s="1070"/>
      <c r="K75" s="323">
        <f t="shared" si="7"/>
        <v>0</v>
      </c>
      <c r="L75" s="323">
        <f>'Custo Contábil'!I45</f>
        <v>0</v>
      </c>
      <c r="M75" s="323">
        <v>0</v>
      </c>
      <c r="N75" s="323">
        <v>0</v>
      </c>
    </row>
    <row r="76" spans="2:16" x14ac:dyDescent="0.25">
      <c r="B76" s="173"/>
      <c r="C76" s="1069" t="s">
        <v>175</v>
      </c>
      <c r="D76" s="1069"/>
      <c r="E76" s="1069"/>
      <c r="F76" s="1069"/>
      <c r="G76" s="1069"/>
      <c r="H76" s="1069"/>
      <c r="I76" s="1069"/>
      <c r="J76" s="1070"/>
      <c r="K76" s="323">
        <f t="shared" si="7"/>
        <v>0</v>
      </c>
      <c r="L76" s="323">
        <f>'Custo Contábil'!$I$37*'Custo Contábil'!F14</f>
        <v>0</v>
      </c>
      <c r="M76" s="323">
        <f>'Custo Contábil'!$I$37*'Custo Contábil'!G14</f>
        <v>0</v>
      </c>
      <c r="N76" s="323">
        <f>'Custo Contábil'!$I$37*'Custo Contábil'!H14</f>
        <v>0</v>
      </c>
    </row>
    <row r="77" spans="2:16" x14ac:dyDescent="0.25">
      <c r="B77" s="173"/>
      <c r="C77" s="1069" t="s">
        <v>304</v>
      </c>
      <c r="D77" s="1069"/>
      <c r="E77" s="1069"/>
      <c r="F77" s="1069"/>
      <c r="G77" s="1069"/>
      <c r="H77" s="1069"/>
      <c r="I77" s="1069"/>
      <c r="J77" s="1070"/>
      <c r="K77" s="323">
        <f t="shared" si="7"/>
        <v>0</v>
      </c>
      <c r="L77" s="323">
        <f>'Custo Contábil'!$I$37*'Custo Contábil'!F18</f>
        <v>0</v>
      </c>
      <c r="M77" s="323">
        <f>'Custo Contábil'!$I$37*'Custo Contábil'!G18</f>
        <v>0</v>
      </c>
      <c r="N77" s="323">
        <f>'Custo Contábil'!$I$37*'Custo Contábil'!H18</f>
        <v>0</v>
      </c>
      <c r="P77" s="375"/>
    </row>
    <row r="78" spans="2:16" x14ac:dyDescent="0.25">
      <c r="B78" s="173"/>
      <c r="C78" s="1069" t="s">
        <v>305</v>
      </c>
      <c r="D78" s="1069"/>
      <c r="E78" s="1069"/>
      <c r="F78" s="1069"/>
      <c r="G78" s="1069"/>
      <c r="H78" s="1069"/>
      <c r="I78" s="1069"/>
      <c r="J78" s="1070"/>
      <c r="K78" s="323">
        <f t="shared" si="7"/>
        <v>0</v>
      </c>
      <c r="L78" s="323">
        <f>Descarte!L82</f>
        <v>0</v>
      </c>
      <c r="M78" s="323">
        <f>Descarte!M82</f>
        <v>0</v>
      </c>
      <c r="N78" s="323">
        <f>Descarte!N82</f>
        <v>0</v>
      </c>
    </row>
    <row r="79" spans="2:16" x14ac:dyDescent="0.25">
      <c r="B79" s="173"/>
      <c r="C79" s="1069" t="s">
        <v>306</v>
      </c>
      <c r="D79" s="1069"/>
      <c r="E79" s="1069"/>
      <c r="F79" s="1069"/>
      <c r="G79" s="1069"/>
      <c r="H79" s="1069"/>
      <c r="I79" s="1069"/>
      <c r="J79" s="1070"/>
      <c r="K79" s="323">
        <f t="shared" si="7"/>
        <v>0</v>
      </c>
      <c r="L79" s="323">
        <f>'M&amp;V'!N394</f>
        <v>0</v>
      </c>
      <c r="M79" s="323">
        <f>'M&amp;V'!O394</f>
        <v>0</v>
      </c>
      <c r="N79" s="323">
        <f>'M&amp;V'!P394</f>
        <v>0</v>
      </c>
    </row>
    <row r="80" spans="2:16" x14ac:dyDescent="0.25">
      <c r="B80" s="1043" t="s">
        <v>15</v>
      </c>
      <c r="C80" s="1044"/>
      <c r="D80" s="1044"/>
      <c r="E80" s="1044"/>
      <c r="F80" s="1044"/>
      <c r="G80" s="1044"/>
      <c r="H80" s="1045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69" t="str">
        <f>IF(ISBLANK('HospCusto (ORÇ)'!C90)," ",'HospCusto (ORÇ)'!C90)</f>
        <v xml:space="preserve"> </v>
      </c>
      <c r="D81" s="1069"/>
      <c r="E81" s="1069"/>
      <c r="F81" s="1069"/>
      <c r="G81" s="1069"/>
      <c r="H81" s="1070"/>
      <c r="I81" s="508">
        <f>'HospCusto (ORÇ)'!I90</f>
        <v>0</v>
      </c>
      <c r="J81" s="125">
        <f>'HospCusto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69" t="str">
        <f>IF(ISBLANK('HospCusto (ORÇ)'!C91)," ",'HospCusto (ORÇ)'!C91)</f>
        <v xml:space="preserve"> </v>
      </c>
      <c r="D82" s="1069"/>
      <c r="E82" s="1069"/>
      <c r="F82" s="1069"/>
      <c r="G82" s="1069"/>
      <c r="H82" s="1070"/>
      <c r="I82" s="508">
        <f>'HospCusto (ORÇ)'!I91</f>
        <v>0</v>
      </c>
      <c r="J82" s="125">
        <f>'HospCusto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69" t="str">
        <f>IF(ISBLANK('HospCusto (ORÇ)'!C92)," ",'HospCusto (ORÇ)'!C92)</f>
        <v xml:space="preserve"> </v>
      </c>
      <c r="D83" s="1069"/>
      <c r="E83" s="1069"/>
      <c r="F83" s="1069"/>
      <c r="G83" s="1069"/>
      <c r="H83" s="1070"/>
      <c r="I83" s="508">
        <f>'HospCusto (ORÇ)'!I92</f>
        <v>0</v>
      </c>
      <c r="J83" s="125">
        <f>'HospCusto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71" t="s">
        <v>835</v>
      </c>
      <c r="D84" s="1071"/>
      <c r="E84" s="1071"/>
      <c r="F84" s="1071"/>
      <c r="G84" s="1071"/>
      <c r="H84" s="1071"/>
      <c r="I84" s="1071"/>
      <c r="J84" s="1072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67" t="s">
        <v>605</v>
      </c>
      <c r="D85" s="1067"/>
      <c r="E85" s="1067"/>
      <c r="F85" s="1067"/>
      <c r="G85" s="1067"/>
      <c r="H85" s="1067"/>
      <c r="I85" s="1067"/>
      <c r="J85" s="1068"/>
      <c r="K85" s="131">
        <f>SUM(K74:K79,K84)</f>
        <v>0</v>
      </c>
      <c r="L85" s="285">
        <f>SUM(L74:L79,L84)</f>
        <v>0</v>
      </c>
      <c r="M85" s="285">
        <f>SUM(M74:M79,M84)</f>
        <v>0</v>
      </c>
      <c r="N85" s="285">
        <f>SUM(N74:N79,N84)</f>
        <v>0</v>
      </c>
    </row>
    <row r="86" spans="2:14" x14ac:dyDescent="0.25">
      <c r="B86" s="179"/>
      <c r="C86" s="981" t="s">
        <v>771</v>
      </c>
      <c r="D86" s="981"/>
      <c r="E86" s="981"/>
      <c r="F86" s="981"/>
      <c r="G86" s="981"/>
      <c r="H86" s="981"/>
      <c r="I86" s="981"/>
      <c r="J86" s="98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algorithmName="SHA-512" hashValue="9HC9FTGgl+byX6pnQLBsScn6MCXQNT1uZivQEaC4QWZtrUvMzNQqQLIi/Ys6dM3QUaggNT/aSIutb3Jg0Vmcnw==" saltValue="S8VaemvEkHwjaPcurL3dcg==" spinCount="100000" sheet="1" objects="1" scenarios="1"/>
  <mergeCells count="133"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  <mergeCell ref="C77:J77"/>
    <mergeCell ref="C68:H68"/>
    <mergeCell ref="C69:J69"/>
    <mergeCell ref="C70:J70"/>
    <mergeCell ref="C71:J71"/>
    <mergeCell ref="P49:V49"/>
    <mergeCell ref="P50:V50"/>
    <mergeCell ref="B51:G51"/>
    <mergeCell ref="C52:G52"/>
    <mergeCell ref="T52:U52"/>
    <mergeCell ref="C53:G53"/>
    <mergeCell ref="B72:N72"/>
    <mergeCell ref="B62:N62"/>
    <mergeCell ref="C61:J61"/>
    <mergeCell ref="B73:G73"/>
    <mergeCell ref="C74:J74"/>
    <mergeCell ref="C75:J75"/>
    <mergeCell ref="C54:G54"/>
    <mergeCell ref="C55:G55"/>
    <mergeCell ref="C56:G56"/>
    <mergeCell ref="C76:J76"/>
    <mergeCell ref="Q48:U48"/>
    <mergeCell ref="B63:G63"/>
    <mergeCell ref="C64:J64"/>
    <mergeCell ref="C65:H65"/>
    <mergeCell ref="C66:H66"/>
    <mergeCell ref="C67:H67"/>
    <mergeCell ref="C57:G57"/>
    <mergeCell ref="C58:G58"/>
    <mergeCell ref="C59:G59"/>
    <mergeCell ref="C60:J60"/>
    <mergeCell ref="C49:J49"/>
    <mergeCell ref="B50:N50"/>
    <mergeCell ref="Q42:U42"/>
    <mergeCell ref="C43:G43"/>
    <mergeCell ref="Q43:U43"/>
    <mergeCell ref="C44:G44"/>
    <mergeCell ref="Q44:U44"/>
    <mergeCell ref="C45:G45"/>
    <mergeCell ref="Q45:U45"/>
    <mergeCell ref="C46:G46"/>
    <mergeCell ref="Q46:U46"/>
    <mergeCell ref="C15:G15"/>
    <mergeCell ref="Q15:U15"/>
    <mergeCell ref="C16:G16"/>
    <mergeCell ref="Q16:U16"/>
    <mergeCell ref="C13:G13"/>
    <mergeCell ref="Q13:U13"/>
    <mergeCell ref="C47:G47"/>
    <mergeCell ref="Q47:U47"/>
    <mergeCell ref="C48:G48"/>
    <mergeCell ref="C40:G40"/>
    <mergeCell ref="Q40:U40"/>
    <mergeCell ref="C41:G41"/>
    <mergeCell ref="Q41:U41"/>
    <mergeCell ref="C42:G42"/>
    <mergeCell ref="C18:G18"/>
    <mergeCell ref="Q18:U18"/>
    <mergeCell ref="C26:G26"/>
    <mergeCell ref="Q26:U26"/>
    <mergeCell ref="C22:G22"/>
    <mergeCell ref="Q22:U22"/>
    <mergeCell ref="C23:G23"/>
    <mergeCell ref="Q23:U23"/>
    <mergeCell ref="C24:G24"/>
    <mergeCell ref="Q24:U24"/>
    <mergeCell ref="C17:G17"/>
    <mergeCell ref="Q17:U17"/>
    <mergeCell ref="P2:X2"/>
    <mergeCell ref="L3:N3"/>
    <mergeCell ref="P3:X4"/>
    <mergeCell ref="B6:N6"/>
    <mergeCell ref="C8:G8"/>
    <mergeCell ref="Q8:U8"/>
    <mergeCell ref="C14:G14"/>
    <mergeCell ref="Q14:U14"/>
    <mergeCell ref="B2:N2"/>
    <mergeCell ref="C9:G9"/>
    <mergeCell ref="Q9:U9"/>
    <mergeCell ref="B3:K4"/>
    <mergeCell ref="B5:N5"/>
    <mergeCell ref="P6:X6"/>
    <mergeCell ref="B7:G7"/>
    <mergeCell ref="P7:U7"/>
    <mergeCell ref="C10:G10"/>
    <mergeCell ref="Q10:U10"/>
    <mergeCell ref="C11:G11"/>
    <mergeCell ref="Q11:U11"/>
    <mergeCell ref="C12:G12"/>
    <mergeCell ref="Q12:U12"/>
    <mergeCell ref="C27:G27"/>
    <mergeCell ref="Q27:U27"/>
    <mergeCell ref="C19:G19"/>
    <mergeCell ref="Q19:U19"/>
    <mergeCell ref="C20:G20"/>
    <mergeCell ref="Q20:U20"/>
    <mergeCell ref="C21:G21"/>
    <mergeCell ref="Q21:U21"/>
    <mergeCell ref="C32:G32"/>
    <mergeCell ref="C25:G25"/>
    <mergeCell ref="Q25:U25"/>
    <mergeCell ref="C39:G39"/>
    <mergeCell ref="Q39:U39"/>
    <mergeCell ref="Q32:U32"/>
    <mergeCell ref="C33:G33"/>
    <mergeCell ref="Q33:U33"/>
    <mergeCell ref="Q34:U34"/>
    <mergeCell ref="Q28:U28"/>
    <mergeCell ref="C28:G28"/>
    <mergeCell ref="C30:G30"/>
    <mergeCell ref="Q30:U30"/>
    <mergeCell ref="C31:G31"/>
    <mergeCell ref="Q31:U31"/>
    <mergeCell ref="C29:G29"/>
    <mergeCell ref="Q29:U29"/>
    <mergeCell ref="Q35:U35"/>
    <mergeCell ref="C38:G38"/>
    <mergeCell ref="Q36:U36"/>
    <mergeCell ref="Q37:U37"/>
    <mergeCell ref="Q38:U38"/>
    <mergeCell ref="C34:G34"/>
    <mergeCell ref="C35:G35"/>
    <mergeCell ref="C37:G37"/>
    <mergeCell ref="C36:G36"/>
  </mergeCells>
  <conditionalFormatting sqref="R29:R32">
    <cfRule type="cellIs" dxfId="39" priority="2" operator="lessThan">
      <formula>0</formula>
    </cfRule>
  </conditionalFormatting>
  <conditionalFormatting sqref="R52:R53">
    <cfRule type="cellIs" dxfId="38" priority="1" operator="lessThan">
      <formula>0</formula>
    </cfRule>
  </conditionalFormatting>
  <conditionalFormatting sqref="R88:R89">
    <cfRule type="cellIs" dxfId="37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8215A-1D28-4F19-9928-AE3ED89254BA}">
  <sheetPr codeName="Plan17">
    <tabColor theme="4"/>
  </sheetPr>
  <dimension ref="B2:BE68"/>
  <sheetViews>
    <sheetView showGridLines="0" workbookViewId="0">
      <pane xSplit="7" ySplit="3" topLeftCell="H36" activePane="bottomRight" state="frozen"/>
      <selection activeCell="H20" sqref="H20"/>
      <selection pane="topRight" activeCell="H20" sqref="H20"/>
      <selection pane="bottomLeft" activeCell="H20" sqref="H20"/>
      <selection pane="bottomRight" activeCell="D46" sqref="D46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5703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27" ht="22.5" customHeight="1" x14ac:dyDescent="0.2">
      <c r="B2" s="1087" t="s">
        <v>792</v>
      </c>
      <c r="C2" s="1087"/>
      <c r="D2" s="1087"/>
      <c r="E2" s="1087"/>
      <c r="F2" s="1087"/>
      <c r="G2" s="1087"/>
    </row>
    <row r="3" spans="2:27" x14ac:dyDescent="0.2">
      <c r="B3" s="1048" t="s">
        <v>687</v>
      </c>
      <c r="C3" s="1049"/>
      <c r="D3" s="1049"/>
      <c r="E3" s="1049"/>
      <c r="F3" s="1049"/>
      <c r="G3" s="328" t="s">
        <v>31</v>
      </c>
      <c r="H3" s="387" t="s">
        <v>606</v>
      </c>
      <c r="I3" s="387" t="s">
        <v>607</v>
      </c>
      <c r="J3" s="387" t="s">
        <v>608</v>
      </c>
      <c r="K3" s="387" t="s">
        <v>609</v>
      </c>
      <c r="L3" s="387" t="s">
        <v>610</v>
      </c>
      <c r="M3" s="387" t="s">
        <v>611</v>
      </c>
      <c r="N3" s="387" t="s">
        <v>612</v>
      </c>
      <c r="O3" s="387" t="s">
        <v>613</v>
      </c>
      <c r="P3" s="387" t="s">
        <v>614</v>
      </c>
      <c r="Q3" s="387" t="s">
        <v>615</v>
      </c>
      <c r="R3" s="387" t="s">
        <v>616</v>
      </c>
      <c r="S3" s="387" t="s">
        <v>617</v>
      </c>
      <c r="T3" s="387" t="s">
        <v>618</v>
      </c>
      <c r="U3" s="387" t="s">
        <v>619</v>
      </c>
      <c r="V3" s="387" t="s">
        <v>620</v>
      </c>
      <c r="W3" s="387" t="s">
        <v>621</v>
      </c>
      <c r="X3" s="387" t="s">
        <v>622</v>
      </c>
      <c r="Y3" s="387" t="s">
        <v>623</v>
      </c>
      <c r="Z3" s="387" t="s">
        <v>624</v>
      </c>
      <c r="AA3" s="387" t="s">
        <v>625</v>
      </c>
    </row>
    <row r="4" spans="2:27" s="383" customFormat="1" x14ac:dyDescent="0.2">
      <c r="B4" s="1048" t="s">
        <v>861</v>
      </c>
      <c r="C4" s="1049"/>
      <c r="D4" s="1049"/>
      <c r="E4" s="1049"/>
      <c r="F4" s="1049"/>
      <c r="G4" s="184" t="s">
        <v>31</v>
      </c>
      <c r="H4" s="185" t="s">
        <v>606</v>
      </c>
      <c r="I4" s="185" t="s">
        <v>607</v>
      </c>
      <c r="J4" s="185" t="s">
        <v>608</v>
      </c>
      <c r="K4" s="185" t="s">
        <v>609</v>
      </c>
      <c r="L4" s="185" t="s">
        <v>610</v>
      </c>
      <c r="M4" s="185" t="s">
        <v>611</v>
      </c>
      <c r="N4" s="185" t="s">
        <v>612</v>
      </c>
      <c r="O4" s="185" t="s">
        <v>613</v>
      </c>
      <c r="P4" s="185" t="s">
        <v>614</v>
      </c>
      <c r="Q4" s="185" t="s">
        <v>615</v>
      </c>
      <c r="R4" s="185" t="s">
        <v>616</v>
      </c>
      <c r="S4" s="185" t="s">
        <v>617</v>
      </c>
      <c r="T4" s="185" t="s">
        <v>618</v>
      </c>
      <c r="U4" s="185" t="s">
        <v>619</v>
      </c>
      <c r="V4" s="185" t="s">
        <v>620</v>
      </c>
      <c r="W4" s="185" t="s">
        <v>621</v>
      </c>
      <c r="X4" s="185" t="s">
        <v>622</v>
      </c>
      <c r="Y4" s="185" t="s">
        <v>623</v>
      </c>
      <c r="Z4" s="185" t="s">
        <v>624</v>
      </c>
      <c r="AA4" s="185" t="s">
        <v>625</v>
      </c>
    </row>
    <row r="5" spans="2:2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</row>
    <row r="6" spans="2:27" ht="18" x14ac:dyDescent="0.2">
      <c r="B6" s="181">
        <f>B5+1</f>
        <v>2</v>
      </c>
      <c r="C6" s="186" t="s">
        <v>626</v>
      </c>
      <c r="D6" s="186"/>
      <c r="E6" s="191" t="s">
        <v>361</v>
      </c>
      <c r="F6" s="192" t="s">
        <v>404</v>
      </c>
      <c r="G6" s="201">
        <f>SUM(H6:AA6)</f>
        <v>0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</row>
    <row r="7" spans="2:27" ht="18" x14ac:dyDescent="0.2">
      <c r="B7" s="181">
        <f>B6+1</f>
        <v>3</v>
      </c>
      <c r="C7" s="186" t="s">
        <v>16</v>
      </c>
      <c r="D7" s="186"/>
      <c r="E7" s="191"/>
      <c r="F7" s="192" t="s">
        <v>403</v>
      </c>
      <c r="G7" s="194">
        <f>SUM(H7:AA7)</f>
        <v>0</v>
      </c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</row>
    <row r="8" spans="2:27" ht="18" x14ac:dyDescent="0.2">
      <c r="B8" s="239">
        <f>B7+1</f>
        <v>4</v>
      </c>
      <c r="C8" s="186" t="s">
        <v>367</v>
      </c>
      <c r="D8" s="186"/>
      <c r="E8" s="191" t="s">
        <v>368</v>
      </c>
      <c r="F8" s="192" t="s">
        <v>369</v>
      </c>
      <c r="G8" s="201">
        <f>SUM(H8:AA8)</f>
        <v>0</v>
      </c>
      <c r="H8" s="195">
        <f>(H6*H7)/1000</f>
        <v>0</v>
      </c>
      <c r="I8" s="195">
        <f t="shared" ref="I8:AA8" si="0">(I6*I7)/1000</f>
        <v>0</v>
      </c>
      <c r="J8" s="195">
        <f t="shared" si="0"/>
        <v>0</v>
      </c>
      <c r="K8" s="195">
        <f t="shared" si="0"/>
        <v>0</v>
      </c>
      <c r="L8" s="195">
        <f t="shared" si="0"/>
        <v>0</v>
      </c>
      <c r="M8" s="195">
        <f t="shared" si="0"/>
        <v>0</v>
      </c>
      <c r="N8" s="195">
        <f t="shared" si="0"/>
        <v>0</v>
      </c>
      <c r="O8" s="195">
        <f t="shared" si="0"/>
        <v>0</v>
      </c>
      <c r="P8" s="195">
        <f t="shared" si="0"/>
        <v>0</v>
      </c>
      <c r="Q8" s="195">
        <f t="shared" si="0"/>
        <v>0</v>
      </c>
      <c r="R8" s="195">
        <f t="shared" si="0"/>
        <v>0</v>
      </c>
      <c r="S8" s="195">
        <f t="shared" si="0"/>
        <v>0</v>
      </c>
      <c r="T8" s="195">
        <f t="shared" si="0"/>
        <v>0</v>
      </c>
      <c r="U8" s="195">
        <f t="shared" si="0"/>
        <v>0</v>
      </c>
      <c r="V8" s="195">
        <f t="shared" si="0"/>
        <v>0</v>
      </c>
      <c r="W8" s="195">
        <f t="shared" si="0"/>
        <v>0</v>
      </c>
      <c r="X8" s="195">
        <f t="shared" si="0"/>
        <v>0</v>
      </c>
      <c r="Y8" s="195">
        <f t="shared" si="0"/>
        <v>0</v>
      </c>
      <c r="Z8" s="195">
        <f t="shared" si="0"/>
        <v>0</v>
      </c>
      <c r="AA8" s="195">
        <f t="shared" si="0"/>
        <v>0</v>
      </c>
    </row>
    <row r="9" spans="2:27" x14ac:dyDescent="0.2">
      <c r="B9" s="1081">
        <f>B8+1</f>
        <v>5</v>
      </c>
      <c r="C9" s="186" t="s">
        <v>627</v>
      </c>
      <c r="D9" s="186"/>
      <c r="E9" s="191" t="s">
        <v>628</v>
      </c>
      <c r="F9" s="192"/>
      <c r="G9" s="196"/>
      <c r="H9" s="638"/>
      <c r="I9" s="638"/>
      <c r="J9" s="638"/>
      <c r="K9" s="638"/>
      <c r="L9" s="638"/>
      <c r="M9" s="638"/>
      <c r="N9" s="638"/>
      <c r="O9" s="638"/>
      <c r="P9" s="638"/>
      <c r="Q9" s="638"/>
      <c r="R9" s="638"/>
      <c r="S9" s="638"/>
      <c r="T9" s="638"/>
      <c r="U9" s="638"/>
      <c r="V9" s="638"/>
      <c r="W9" s="638"/>
      <c r="X9" s="638"/>
      <c r="Y9" s="638"/>
      <c r="Z9" s="638"/>
      <c r="AA9" s="638"/>
    </row>
    <row r="10" spans="2:27" x14ac:dyDescent="0.2">
      <c r="B10" s="1083"/>
      <c r="C10" s="197" t="s">
        <v>629</v>
      </c>
      <c r="D10" s="197"/>
      <c r="E10" s="198" t="s">
        <v>630</v>
      </c>
      <c r="F10" s="192"/>
      <c r="G10" s="196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</row>
    <row r="11" spans="2:27" x14ac:dyDescent="0.2">
      <c r="B11" s="1083"/>
      <c r="C11" s="197" t="s">
        <v>372</v>
      </c>
      <c r="D11" s="197"/>
      <c r="E11" s="198" t="s">
        <v>373</v>
      </c>
      <c r="F11" s="192"/>
      <c r="G11" s="196"/>
      <c r="H11" s="617"/>
      <c r="I11" s="617"/>
      <c r="J11" s="617"/>
      <c r="K11" s="617"/>
      <c r="L11" s="617"/>
      <c r="M11" s="617"/>
      <c r="N11" s="617"/>
      <c r="O11" s="617"/>
      <c r="P11" s="617"/>
      <c r="Q11" s="617"/>
      <c r="R11" s="617"/>
      <c r="S11" s="617"/>
      <c r="T11" s="617"/>
      <c r="U11" s="617"/>
      <c r="V11" s="617"/>
      <c r="W11" s="617"/>
      <c r="X11" s="617"/>
      <c r="Y11" s="617"/>
      <c r="Z11" s="617"/>
      <c r="AA11" s="617"/>
    </row>
    <row r="12" spans="2:27" ht="18" x14ac:dyDescent="0.2">
      <c r="B12" s="1082"/>
      <c r="C12" s="186" t="s">
        <v>374</v>
      </c>
      <c r="D12" s="186"/>
      <c r="E12" s="191" t="s">
        <v>375</v>
      </c>
      <c r="F12" s="192" t="s">
        <v>376</v>
      </c>
      <c r="G12" s="196"/>
      <c r="H12" s="199">
        <f>H9*H10*H11</f>
        <v>0</v>
      </c>
      <c r="I12" s="199">
        <f t="shared" ref="I12:AA12" si="1">I9*I10*I11</f>
        <v>0</v>
      </c>
      <c r="J12" s="199">
        <f t="shared" si="1"/>
        <v>0</v>
      </c>
      <c r="K12" s="199">
        <f t="shared" si="1"/>
        <v>0</v>
      </c>
      <c r="L12" s="199">
        <f t="shared" si="1"/>
        <v>0</v>
      </c>
      <c r="M12" s="199">
        <f t="shared" si="1"/>
        <v>0</v>
      </c>
      <c r="N12" s="199">
        <f t="shared" si="1"/>
        <v>0</v>
      </c>
      <c r="O12" s="199">
        <f t="shared" si="1"/>
        <v>0</v>
      </c>
      <c r="P12" s="199">
        <f t="shared" si="1"/>
        <v>0</v>
      </c>
      <c r="Q12" s="199">
        <f t="shared" si="1"/>
        <v>0</v>
      </c>
      <c r="R12" s="199">
        <f t="shared" si="1"/>
        <v>0</v>
      </c>
      <c r="S12" s="199">
        <f t="shared" si="1"/>
        <v>0</v>
      </c>
      <c r="T12" s="199">
        <f t="shared" si="1"/>
        <v>0</v>
      </c>
      <c r="U12" s="199">
        <f t="shared" si="1"/>
        <v>0</v>
      </c>
      <c r="V12" s="199">
        <f t="shared" si="1"/>
        <v>0</v>
      </c>
      <c r="W12" s="199">
        <f t="shared" si="1"/>
        <v>0</v>
      </c>
      <c r="X12" s="199">
        <f t="shared" si="1"/>
        <v>0</v>
      </c>
      <c r="Y12" s="199">
        <f t="shared" si="1"/>
        <v>0</v>
      </c>
      <c r="Z12" s="199">
        <f t="shared" si="1"/>
        <v>0</v>
      </c>
      <c r="AA12" s="199">
        <f t="shared" si="1"/>
        <v>0</v>
      </c>
    </row>
    <row r="13" spans="2:27" x14ac:dyDescent="0.2">
      <c r="B13" s="1081">
        <f>B9+1</f>
        <v>6</v>
      </c>
      <c r="C13" s="186" t="s">
        <v>701</v>
      </c>
      <c r="D13" s="186"/>
      <c r="E13" s="191" t="s">
        <v>278</v>
      </c>
      <c r="F13" s="192" t="s">
        <v>696</v>
      </c>
      <c r="G13" s="290">
        <v>12</v>
      </c>
      <c r="H13" s="638"/>
      <c r="I13" s="638"/>
      <c r="J13" s="638"/>
      <c r="K13" s="638"/>
      <c r="L13" s="638"/>
      <c r="M13" s="638"/>
      <c r="N13" s="638"/>
      <c r="O13" s="638"/>
      <c r="P13" s="638"/>
      <c r="Q13" s="638"/>
      <c r="R13" s="638"/>
      <c r="S13" s="638"/>
      <c r="T13" s="638"/>
      <c r="U13" s="638"/>
      <c r="V13" s="638"/>
      <c r="W13" s="638"/>
      <c r="X13" s="638"/>
      <c r="Y13" s="638"/>
      <c r="Z13" s="638"/>
      <c r="AA13" s="638"/>
    </row>
    <row r="14" spans="2:27" x14ac:dyDescent="0.2">
      <c r="B14" s="1083"/>
      <c r="C14" s="186" t="s">
        <v>702</v>
      </c>
      <c r="D14" s="186"/>
      <c r="E14" s="187" t="s">
        <v>699</v>
      </c>
      <c r="F14" s="192" t="s">
        <v>697</v>
      </c>
      <c r="G14" s="290">
        <v>22</v>
      </c>
      <c r="H14" s="659"/>
      <c r="I14" s="659"/>
      <c r="J14" s="659"/>
      <c r="K14" s="659"/>
      <c r="L14" s="659"/>
      <c r="M14" s="659"/>
      <c r="N14" s="659"/>
      <c r="O14" s="659"/>
      <c r="P14" s="659"/>
      <c r="Q14" s="659"/>
      <c r="R14" s="659"/>
      <c r="S14" s="659"/>
      <c r="T14" s="659"/>
      <c r="U14" s="659"/>
      <c r="V14" s="659"/>
      <c r="W14" s="659"/>
      <c r="X14" s="659"/>
      <c r="Y14" s="659"/>
      <c r="Z14" s="659"/>
      <c r="AA14" s="659"/>
    </row>
    <row r="15" spans="2:27" x14ac:dyDescent="0.2">
      <c r="B15" s="1083"/>
      <c r="C15" s="186" t="s">
        <v>703</v>
      </c>
      <c r="D15" s="186"/>
      <c r="E15" s="187" t="s">
        <v>700</v>
      </c>
      <c r="F15" s="192" t="s">
        <v>698</v>
      </c>
      <c r="G15" s="290">
        <v>3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</row>
    <row r="16" spans="2:27" ht="18" x14ac:dyDescent="0.2">
      <c r="B16" s="1083"/>
      <c r="C16" s="186" t="s">
        <v>377</v>
      </c>
      <c r="D16" s="186"/>
      <c r="E16" s="191" t="s">
        <v>368</v>
      </c>
      <c r="F16" s="192" t="s">
        <v>378</v>
      </c>
      <c r="G16" s="201">
        <f>SUM(H16:AA16)</f>
        <v>0</v>
      </c>
      <c r="H16" s="200">
        <f>H8*((H13*H14*H15)/($G$13*$G$14*$G$15))</f>
        <v>0</v>
      </c>
      <c r="I16" s="200">
        <f t="shared" ref="I16:AA16" si="2">I8*((I13*I14*I15)/($G$13*$G$14*$G$15))</f>
        <v>0</v>
      </c>
      <c r="J16" s="200">
        <f t="shared" si="2"/>
        <v>0</v>
      </c>
      <c r="K16" s="200">
        <f t="shared" si="2"/>
        <v>0</v>
      </c>
      <c r="L16" s="200">
        <f t="shared" si="2"/>
        <v>0</v>
      </c>
      <c r="M16" s="200">
        <f t="shared" si="2"/>
        <v>0</v>
      </c>
      <c r="N16" s="200">
        <f t="shared" si="2"/>
        <v>0</v>
      </c>
      <c r="O16" s="200">
        <f t="shared" si="2"/>
        <v>0</v>
      </c>
      <c r="P16" s="200">
        <f t="shared" si="2"/>
        <v>0</v>
      </c>
      <c r="Q16" s="200">
        <f t="shared" si="2"/>
        <v>0</v>
      </c>
      <c r="R16" s="200">
        <f t="shared" si="2"/>
        <v>0</v>
      </c>
      <c r="S16" s="200">
        <f t="shared" si="2"/>
        <v>0</v>
      </c>
      <c r="T16" s="200">
        <f t="shared" si="2"/>
        <v>0</v>
      </c>
      <c r="U16" s="200">
        <f t="shared" si="2"/>
        <v>0</v>
      </c>
      <c r="V16" s="200">
        <f t="shared" si="2"/>
        <v>0</v>
      </c>
      <c r="W16" s="200">
        <f t="shared" si="2"/>
        <v>0</v>
      </c>
      <c r="X16" s="200">
        <f t="shared" si="2"/>
        <v>0</v>
      </c>
      <c r="Y16" s="200">
        <f t="shared" si="2"/>
        <v>0</v>
      </c>
      <c r="Z16" s="200">
        <f t="shared" si="2"/>
        <v>0</v>
      </c>
      <c r="AA16" s="200">
        <f t="shared" si="2"/>
        <v>0</v>
      </c>
    </row>
    <row r="17" spans="2:27" ht="18" x14ac:dyDescent="0.2">
      <c r="B17" s="1082"/>
      <c r="C17" s="186" t="s">
        <v>379</v>
      </c>
      <c r="D17" s="186"/>
      <c r="E17" s="186"/>
      <c r="F17" s="192" t="s">
        <v>380</v>
      </c>
      <c r="G17" s="196" t="str">
        <f>IF(LARGE(H17:AA17,1)&gt;1,"ERRO","")</f>
        <v/>
      </c>
      <c r="H17" s="200">
        <f>IFERROR(H16/H8,0)</f>
        <v>0</v>
      </c>
      <c r="I17" s="200">
        <f t="shared" ref="I17:AA17" si="3">IFERROR(I16/I8,0)</f>
        <v>0</v>
      </c>
      <c r="J17" s="200">
        <f t="shared" si="3"/>
        <v>0</v>
      </c>
      <c r="K17" s="200">
        <f t="shared" si="3"/>
        <v>0</v>
      </c>
      <c r="L17" s="200">
        <f t="shared" si="3"/>
        <v>0</v>
      </c>
      <c r="M17" s="200">
        <f t="shared" si="3"/>
        <v>0</v>
      </c>
      <c r="N17" s="200">
        <f t="shared" si="3"/>
        <v>0</v>
      </c>
      <c r="O17" s="200">
        <f t="shared" si="3"/>
        <v>0</v>
      </c>
      <c r="P17" s="200">
        <f t="shared" si="3"/>
        <v>0</v>
      </c>
      <c r="Q17" s="200">
        <f t="shared" si="3"/>
        <v>0</v>
      </c>
      <c r="R17" s="200">
        <f t="shared" si="3"/>
        <v>0</v>
      </c>
      <c r="S17" s="200">
        <f t="shared" si="3"/>
        <v>0</v>
      </c>
      <c r="T17" s="200">
        <f t="shared" si="3"/>
        <v>0</v>
      </c>
      <c r="U17" s="200">
        <f t="shared" si="3"/>
        <v>0</v>
      </c>
      <c r="V17" s="200">
        <f t="shared" si="3"/>
        <v>0</v>
      </c>
      <c r="W17" s="200">
        <f t="shared" si="3"/>
        <v>0</v>
      </c>
      <c r="X17" s="200">
        <f t="shared" si="3"/>
        <v>0</v>
      </c>
      <c r="Y17" s="200">
        <f t="shared" si="3"/>
        <v>0</v>
      </c>
      <c r="Z17" s="200">
        <f t="shared" si="3"/>
        <v>0</v>
      </c>
      <c r="AA17" s="200">
        <f t="shared" si="3"/>
        <v>0</v>
      </c>
    </row>
    <row r="18" spans="2:27" ht="18" x14ac:dyDescent="0.2">
      <c r="B18" s="239">
        <f>B13+1</f>
        <v>7</v>
      </c>
      <c r="C18" s="186" t="s">
        <v>631</v>
      </c>
      <c r="D18" s="186"/>
      <c r="E18" s="191" t="s">
        <v>632</v>
      </c>
      <c r="F18" s="192" t="s">
        <v>633</v>
      </c>
      <c r="G18" s="201">
        <f>SUM(H18:AA18)</f>
        <v>0</v>
      </c>
      <c r="H18" s="195">
        <f>H8*H9</f>
        <v>0</v>
      </c>
      <c r="I18" s="195">
        <f t="shared" ref="I18:AA18" si="4">I8*I9</f>
        <v>0</v>
      </c>
      <c r="J18" s="195">
        <f t="shared" si="4"/>
        <v>0</v>
      </c>
      <c r="K18" s="195">
        <f t="shared" si="4"/>
        <v>0</v>
      </c>
      <c r="L18" s="195">
        <f t="shared" si="4"/>
        <v>0</v>
      </c>
      <c r="M18" s="195">
        <f t="shared" si="4"/>
        <v>0</v>
      </c>
      <c r="N18" s="195">
        <f t="shared" si="4"/>
        <v>0</v>
      </c>
      <c r="O18" s="195">
        <f t="shared" si="4"/>
        <v>0</v>
      </c>
      <c r="P18" s="195">
        <f t="shared" si="4"/>
        <v>0</v>
      </c>
      <c r="Q18" s="195">
        <f t="shared" si="4"/>
        <v>0</v>
      </c>
      <c r="R18" s="195">
        <f t="shared" si="4"/>
        <v>0</v>
      </c>
      <c r="S18" s="195">
        <f t="shared" si="4"/>
        <v>0</v>
      </c>
      <c r="T18" s="195">
        <f t="shared" si="4"/>
        <v>0</v>
      </c>
      <c r="U18" s="195">
        <f t="shared" si="4"/>
        <v>0</v>
      </c>
      <c r="V18" s="195">
        <f t="shared" si="4"/>
        <v>0</v>
      </c>
      <c r="W18" s="195">
        <f t="shared" si="4"/>
        <v>0</v>
      </c>
      <c r="X18" s="195">
        <f t="shared" si="4"/>
        <v>0</v>
      </c>
      <c r="Y18" s="195">
        <f t="shared" si="4"/>
        <v>0</v>
      </c>
      <c r="Z18" s="195">
        <f t="shared" si="4"/>
        <v>0</v>
      </c>
      <c r="AA18" s="195">
        <f t="shared" si="4"/>
        <v>0</v>
      </c>
    </row>
    <row r="19" spans="2:27" ht="18" x14ac:dyDescent="0.2">
      <c r="B19" s="239">
        <f>B18+1</f>
        <v>8</v>
      </c>
      <c r="C19" s="186" t="s">
        <v>634</v>
      </c>
      <c r="D19" s="186"/>
      <c r="E19" s="191" t="s">
        <v>635</v>
      </c>
      <c r="F19" s="192" t="s">
        <v>636</v>
      </c>
      <c r="G19" s="201">
        <f>SUM(H19:AA19)</f>
        <v>0</v>
      </c>
      <c r="H19" s="195">
        <f>H8*H9*H10</f>
        <v>0</v>
      </c>
      <c r="I19" s="195">
        <f t="shared" ref="I19:AA19" si="5">I8*I9*I10</f>
        <v>0</v>
      </c>
      <c r="J19" s="195">
        <f t="shared" si="5"/>
        <v>0</v>
      </c>
      <c r="K19" s="195">
        <f t="shared" si="5"/>
        <v>0</v>
      </c>
      <c r="L19" s="195">
        <f t="shared" si="5"/>
        <v>0</v>
      </c>
      <c r="M19" s="195">
        <f t="shared" si="5"/>
        <v>0</v>
      </c>
      <c r="N19" s="195">
        <f t="shared" si="5"/>
        <v>0</v>
      </c>
      <c r="O19" s="195">
        <f t="shared" si="5"/>
        <v>0</v>
      </c>
      <c r="P19" s="195">
        <f t="shared" si="5"/>
        <v>0</v>
      </c>
      <c r="Q19" s="195">
        <f t="shared" si="5"/>
        <v>0</v>
      </c>
      <c r="R19" s="195">
        <f t="shared" si="5"/>
        <v>0</v>
      </c>
      <c r="S19" s="195">
        <f t="shared" si="5"/>
        <v>0</v>
      </c>
      <c r="T19" s="195">
        <f t="shared" si="5"/>
        <v>0</v>
      </c>
      <c r="U19" s="195">
        <f t="shared" si="5"/>
        <v>0</v>
      </c>
      <c r="V19" s="195">
        <f t="shared" si="5"/>
        <v>0</v>
      </c>
      <c r="W19" s="195">
        <f t="shared" si="5"/>
        <v>0</v>
      </c>
      <c r="X19" s="195">
        <f t="shared" si="5"/>
        <v>0</v>
      </c>
      <c r="Y19" s="195">
        <f t="shared" si="5"/>
        <v>0</v>
      </c>
      <c r="Z19" s="195">
        <f t="shared" si="5"/>
        <v>0</v>
      </c>
      <c r="AA19" s="195">
        <f t="shared" si="5"/>
        <v>0</v>
      </c>
    </row>
    <row r="20" spans="2:27" ht="18" x14ac:dyDescent="0.2">
      <c r="B20" s="181">
        <f>B19+1</f>
        <v>9</v>
      </c>
      <c r="C20" s="186" t="s">
        <v>381</v>
      </c>
      <c r="D20" s="186"/>
      <c r="E20" s="191" t="s">
        <v>382</v>
      </c>
      <c r="F20" s="192" t="s">
        <v>383</v>
      </c>
      <c r="G20" s="201">
        <f>SUM(H20:AA20)</f>
        <v>0</v>
      </c>
      <c r="H20" s="199">
        <f>H8*H12*0.001</f>
        <v>0</v>
      </c>
      <c r="I20" s="199">
        <f t="shared" ref="I20:AA20" si="6">I8*I12*0.001</f>
        <v>0</v>
      </c>
      <c r="J20" s="199">
        <f t="shared" si="6"/>
        <v>0</v>
      </c>
      <c r="K20" s="199">
        <f t="shared" si="6"/>
        <v>0</v>
      </c>
      <c r="L20" s="199">
        <f t="shared" si="6"/>
        <v>0</v>
      </c>
      <c r="M20" s="199">
        <f t="shared" si="6"/>
        <v>0</v>
      </c>
      <c r="N20" s="199">
        <f t="shared" si="6"/>
        <v>0</v>
      </c>
      <c r="O20" s="199">
        <f t="shared" si="6"/>
        <v>0</v>
      </c>
      <c r="P20" s="199">
        <f t="shared" si="6"/>
        <v>0</v>
      </c>
      <c r="Q20" s="199">
        <f t="shared" si="6"/>
        <v>0</v>
      </c>
      <c r="R20" s="199">
        <f t="shared" si="6"/>
        <v>0</v>
      </c>
      <c r="S20" s="199">
        <f t="shared" si="6"/>
        <v>0</v>
      </c>
      <c r="T20" s="199">
        <f t="shared" si="6"/>
        <v>0</v>
      </c>
      <c r="U20" s="199">
        <f t="shared" si="6"/>
        <v>0</v>
      </c>
      <c r="V20" s="199">
        <f t="shared" si="6"/>
        <v>0</v>
      </c>
      <c r="W20" s="199">
        <f t="shared" si="6"/>
        <v>0</v>
      </c>
      <c r="X20" s="199">
        <f t="shared" si="6"/>
        <v>0</v>
      </c>
      <c r="Y20" s="199">
        <f t="shared" si="6"/>
        <v>0</v>
      </c>
      <c r="Z20" s="199">
        <f t="shared" si="6"/>
        <v>0</v>
      </c>
      <c r="AA20" s="199">
        <f t="shared" si="6"/>
        <v>0</v>
      </c>
    </row>
    <row r="21" spans="2:27" ht="18" x14ac:dyDescent="0.2">
      <c r="B21" s="181">
        <f>B20+1</f>
        <v>10</v>
      </c>
      <c r="C21" s="186" t="s">
        <v>384</v>
      </c>
      <c r="D21" s="186"/>
      <c r="E21" s="187" t="s">
        <v>368</v>
      </c>
      <c r="F21" s="192" t="s">
        <v>385</v>
      </c>
      <c r="G21" s="202">
        <f>SUM(H21:AA21)</f>
        <v>0</v>
      </c>
      <c r="H21" s="203">
        <f>H8*H17</f>
        <v>0</v>
      </c>
      <c r="I21" s="203">
        <f t="shared" ref="I21:AA21" si="7">I8*I17</f>
        <v>0</v>
      </c>
      <c r="J21" s="203">
        <f t="shared" si="7"/>
        <v>0</v>
      </c>
      <c r="K21" s="203">
        <f t="shared" si="7"/>
        <v>0</v>
      </c>
      <c r="L21" s="203">
        <f t="shared" si="7"/>
        <v>0</v>
      </c>
      <c r="M21" s="203">
        <f t="shared" si="7"/>
        <v>0</v>
      </c>
      <c r="N21" s="203">
        <f t="shared" si="7"/>
        <v>0</v>
      </c>
      <c r="O21" s="203">
        <f t="shared" si="7"/>
        <v>0</v>
      </c>
      <c r="P21" s="203">
        <f t="shared" si="7"/>
        <v>0</v>
      </c>
      <c r="Q21" s="203">
        <f t="shared" si="7"/>
        <v>0</v>
      </c>
      <c r="R21" s="203">
        <f t="shared" si="7"/>
        <v>0</v>
      </c>
      <c r="S21" s="203">
        <f t="shared" si="7"/>
        <v>0</v>
      </c>
      <c r="T21" s="203">
        <f t="shared" si="7"/>
        <v>0</v>
      </c>
      <c r="U21" s="203">
        <f t="shared" si="7"/>
        <v>0</v>
      </c>
      <c r="V21" s="203">
        <f t="shared" si="7"/>
        <v>0</v>
      </c>
      <c r="W21" s="203">
        <f t="shared" si="7"/>
        <v>0</v>
      </c>
      <c r="X21" s="203">
        <f t="shared" si="7"/>
        <v>0</v>
      </c>
      <c r="Y21" s="203">
        <f t="shared" si="7"/>
        <v>0</v>
      </c>
      <c r="Z21" s="203">
        <f t="shared" si="7"/>
        <v>0</v>
      </c>
      <c r="AA21" s="203">
        <f t="shared" si="7"/>
        <v>0</v>
      </c>
    </row>
    <row r="23" spans="2:27" x14ac:dyDescent="0.2">
      <c r="B23" s="1048" t="s">
        <v>863</v>
      </c>
      <c r="C23" s="1049"/>
      <c r="D23" s="1049"/>
      <c r="E23" s="1049"/>
      <c r="F23" s="1055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</row>
    <row r="24" spans="2:27" s="383" customFormat="1" x14ac:dyDescent="0.2">
      <c r="B24" s="181"/>
      <c r="C24" s="182"/>
      <c r="D24" s="182"/>
      <c r="E24" s="182"/>
      <c r="F24" s="183"/>
      <c r="G24" s="184" t="s">
        <v>31</v>
      </c>
      <c r="H24" s="185" t="s">
        <v>606</v>
      </c>
      <c r="I24" s="185" t="s">
        <v>607</v>
      </c>
      <c r="J24" s="185" t="s">
        <v>608</v>
      </c>
      <c r="K24" s="185" t="s">
        <v>609</v>
      </c>
      <c r="L24" s="185" t="s">
        <v>610</v>
      </c>
      <c r="M24" s="185" t="s">
        <v>611</v>
      </c>
      <c r="N24" s="185" t="s">
        <v>612</v>
      </c>
      <c r="O24" s="185" t="s">
        <v>613</v>
      </c>
      <c r="P24" s="185" t="s">
        <v>614</v>
      </c>
      <c r="Q24" s="185" t="s">
        <v>615</v>
      </c>
      <c r="R24" s="185" t="s">
        <v>616</v>
      </c>
      <c r="S24" s="185" t="s">
        <v>617</v>
      </c>
      <c r="T24" s="185" t="s">
        <v>618</v>
      </c>
      <c r="U24" s="185" t="s">
        <v>619</v>
      </c>
      <c r="V24" s="185" t="s">
        <v>620</v>
      </c>
      <c r="W24" s="185" t="s">
        <v>621</v>
      </c>
      <c r="X24" s="185" t="s">
        <v>622</v>
      </c>
      <c r="Y24" s="185" t="s">
        <v>623</v>
      </c>
      <c r="Z24" s="185" t="s">
        <v>624</v>
      </c>
      <c r="AA24" s="185" t="s">
        <v>625</v>
      </c>
    </row>
    <row r="25" spans="2:27" x14ac:dyDescent="0.2">
      <c r="B25" s="181">
        <f>B21+1</f>
        <v>11</v>
      </c>
      <c r="C25" s="186" t="s">
        <v>358</v>
      </c>
      <c r="D25" s="186"/>
      <c r="E25" s="187"/>
      <c r="F25" s="188"/>
      <c r="G25" s="189"/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638"/>
    </row>
    <row r="26" spans="2:27" ht="18" x14ac:dyDescent="0.2">
      <c r="B26" s="181">
        <f>B25+1</f>
        <v>12</v>
      </c>
      <c r="C26" s="186" t="s">
        <v>626</v>
      </c>
      <c r="D26" s="186"/>
      <c r="E26" s="191" t="s">
        <v>361</v>
      </c>
      <c r="F26" s="192" t="s">
        <v>406</v>
      </c>
      <c r="G26" s="201">
        <f>SUM(H26:AA26)</f>
        <v>0</v>
      </c>
      <c r="H26" s="659"/>
      <c r="I26" s="659"/>
      <c r="J26" s="659"/>
      <c r="K26" s="659"/>
      <c r="L26" s="659"/>
      <c r="M26" s="659"/>
      <c r="N26" s="659"/>
      <c r="O26" s="659"/>
      <c r="P26" s="659"/>
      <c r="Q26" s="659"/>
      <c r="R26" s="659"/>
      <c r="S26" s="659"/>
      <c r="T26" s="659"/>
      <c r="U26" s="659"/>
      <c r="V26" s="659"/>
      <c r="W26" s="659"/>
      <c r="X26" s="659"/>
      <c r="Y26" s="659"/>
      <c r="Z26" s="659"/>
      <c r="AA26" s="659"/>
    </row>
    <row r="27" spans="2:27" ht="18" x14ac:dyDescent="0.2">
      <c r="B27" s="181">
        <f>B26+1</f>
        <v>13</v>
      </c>
      <c r="C27" s="186" t="s">
        <v>16</v>
      </c>
      <c r="D27" s="186"/>
      <c r="E27" s="191"/>
      <c r="F27" s="192" t="s">
        <v>405</v>
      </c>
      <c r="G27" s="194">
        <f>SUM(H27:AA27)</f>
        <v>0</v>
      </c>
      <c r="H27" s="617"/>
      <c r="I27" s="617"/>
      <c r="J27" s="617"/>
      <c r="K27" s="617"/>
      <c r="L27" s="617"/>
      <c r="M27" s="617"/>
      <c r="N27" s="617"/>
      <c r="O27" s="617"/>
      <c r="P27" s="617"/>
      <c r="Q27" s="617"/>
      <c r="R27" s="617"/>
      <c r="S27" s="617"/>
      <c r="T27" s="617"/>
      <c r="U27" s="617"/>
      <c r="V27" s="617"/>
      <c r="W27" s="617"/>
      <c r="X27" s="617"/>
      <c r="Y27" s="617"/>
      <c r="Z27" s="617"/>
      <c r="AA27" s="617"/>
    </row>
    <row r="28" spans="2:27" ht="18" x14ac:dyDescent="0.2">
      <c r="B28" s="239">
        <f>B27+1</f>
        <v>14</v>
      </c>
      <c r="C28" s="186" t="s">
        <v>367</v>
      </c>
      <c r="D28" s="186"/>
      <c r="E28" s="191" t="s">
        <v>368</v>
      </c>
      <c r="F28" s="192" t="s">
        <v>390</v>
      </c>
      <c r="G28" s="201">
        <f>SUM(H28:AA28)</f>
        <v>0</v>
      </c>
      <c r="H28" s="195">
        <f>(H26*H27)/1000</f>
        <v>0</v>
      </c>
      <c r="I28" s="195">
        <f t="shared" ref="I28:AA28" si="8">(I26*I27)/1000</f>
        <v>0</v>
      </c>
      <c r="J28" s="195">
        <f t="shared" si="8"/>
        <v>0</v>
      </c>
      <c r="K28" s="195">
        <f t="shared" si="8"/>
        <v>0</v>
      </c>
      <c r="L28" s="195">
        <f t="shared" si="8"/>
        <v>0</v>
      </c>
      <c r="M28" s="195">
        <f t="shared" si="8"/>
        <v>0</v>
      </c>
      <c r="N28" s="195">
        <f t="shared" si="8"/>
        <v>0</v>
      </c>
      <c r="O28" s="195">
        <f t="shared" si="8"/>
        <v>0</v>
      </c>
      <c r="P28" s="195">
        <f t="shared" si="8"/>
        <v>0</v>
      </c>
      <c r="Q28" s="195">
        <f t="shared" si="8"/>
        <v>0</v>
      </c>
      <c r="R28" s="195">
        <f t="shared" si="8"/>
        <v>0</v>
      </c>
      <c r="S28" s="195">
        <f t="shared" si="8"/>
        <v>0</v>
      </c>
      <c r="T28" s="195">
        <f t="shared" si="8"/>
        <v>0</v>
      </c>
      <c r="U28" s="195">
        <f t="shared" si="8"/>
        <v>0</v>
      </c>
      <c r="V28" s="195">
        <f t="shared" si="8"/>
        <v>0</v>
      </c>
      <c r="W28" s="195">
        <f t="shared" si="8"/>
        <v>0</v>
      </c>
      <c r="X28" s="195">
        <f t="shared" si="8"/>
        <v>0</v>
      </c>
      <c r="Y28" s="195">
        <f t="shared" si="8"/>
        <v>0</v>
      </c>
      <c r="Z28" s="195">
        <f t="shared" si="8"/>
        <v>0</v>
      </c>
      <c r="AA28" s="195">
        <f t="shared" si="8"/>
        <v>0</v>
      </c>
    </row>
    <row r="29" spans="2:27" x14ac:dyDescent="0.2">
      <c r="B29" s="1081">
        <f>B28+1</f>
        <v>15</v>
      </c>
      <c r="C29" s="186" t="s">
        <v>627</v>
      </c>
      <c r="D29" s="186"/>
      <c r="E29" s="191" t="s">
        <v>628</v>
      </c>
      <c r="F29" s="192"/>
      <c r="G29" s="196"/>
      <c r="H29" s="638"/>
      <c r="I29" s="638"/>
      <c r="J29" s="638"/>
      <c r="K29" s="638"/>
      <c r="L29" s="638"/>
      <c r="M29" s="638"/>
      <c r="N29" s="638"/>
      <c r="O29" s="638"/>
      <c r="P29" s="638"/>
      <c r="Q29" s="638"/>
      <c r="R29" s="638"/>
      <c r="S29" s="638"/>
      <c r="T29" s="638"/>
      <c r="U29" s="638"/>
      <c r="V29" s="638"/>
      <c r="W29" s="638"/>
      <c r="X29" s="638"/>
      <c r="Y29" s="638"/>
      <c r="Z29" s="638"/>
      <c r="AA29" s="638"/>
    </row>
    <row r="30" spans="2:27" x14ac:dyDescent="0.2">
      <c r="B30" s="1083"/>
      <c r="C30" s="197" t="s">
        <v>629</v>
      </c>
      <c r="D30" s="197"/>
      <c r="E30" s="198" t="s">
        <v>630</v>
      </c>
      <c r="F30" s="192"/>
      <c r="G30" s="196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  <c r="S30" s="659"/>
      <c r="T30" s="659"/>
      <c r="U30" s="659"/>
      <c r="V30" s="659"/>
      <c r="W30" s="659"/>
      <c r="X30" s="659"/>
      <c r="Y30" s="659"/>
      <c r="Z30" s="659"/>
      <c r="AA30" s="659"/>
    </row>
    <row r="31" spans="2:27" x14ac:dyDescent="0.2">
      <c r="B31" s="1083"/>
      <c r="C31" s="197" t="s">
        <v>372</v>
      </c>
      <c r="D31" s="197"/>
      <c r="E31" s="198" t="s">
        <v>373</v>
      </c>
      <c r="F31" s="192"/>
      <c r="G31" s="196"/>
      <c r="H31" s="617"/>
      <c r="I31" s="617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  <c r="W31" s="617"/>
      <c r="X31" s="617"/>
      <c r="Y31" s="617"/>
      <c r="Z31" s="617"/>
      <c r="AA31" s="617"/>
    </row>
    <row r="32" spans="2:27" ht="18" x14ac:dyDescent="0.2">
      <c r="B32" s="1082"/>
      <c r="C32" s="186" t="s">
        <v>374</v>
      </c>
      <c r="D32" s="186"/>
      <c r="E32" s="191" t="s">
        <v>375</v>
      </c>
      <c r="F32" s="192" t="s">
        <v>391</v>
      </c>
      <c r="G32" s="196"/>
      <c r="H32" s="199">
        <f>H29*H30*H31</f>
        <v>0</v>
      </c>
      <c r="I32" s="199">
        <f t="shared" ref="I32:AA32" si="9">I29*I30*I31</f>
        <v>0</v>
      </c>
      <c r="J32" s="199">
        <f t="shared" si="9"/>
        <v>0</v>
      </c>
      <c r="K32" s="199">
        <f t="shared" si="9"/>
        <v>0</v>
      </c>
      <c r="L32" s="199">
        <f t="shared" si="9"/>
        <v>0</v>
      </c>
      <c r="M32" s="199">
        <f t="shared" si="9"/>
        <v>0</v>
      </c>
      <c r="N32" s="199">
        <f t="shared" si="9"/>
        <v>0</v>
      </c>
      <c r="O32" s="199">
        <f t="shared" si="9"/>
        <v>0</v>
      </c>
      <c r="P32" s="199">
        <f t="shared" si="9"/>
        <v>0</v>
      </c>
      <c r="Q32" s="199">
        <f t="shared" si="9"/>
        <v>0</v>
      </c>
      <c r="R32" s="199">
        <f t="shared" si="9"/>
        <v>0</v>
      </c>
      <c r="S32" s="199">
        <f t="shared" si="9"/>
        <v>0</v>
      </c>
      <c r="T32" s="199">
        <f t="shared" si="9"/>
        <v>0</v>
      </c>
      <c r="U32" s="199">
        <f t="shared" si="9"/>
        <v>0</v>
      </c>
      <c r="V32" s="199">
        <f t="shared" si="9"/>
        <v>0</v>
      </c>
      <c r="W32" s="199">
        <f t="shared" si="9"/>
        <v>0</v>
      </c>
      <c r="X32" s="199">
        <f t="shared" si="9"/>
        <v>0</v>
      </c>
      <c r="Y32" s="199">
        <f t="shared" si="9"/>
        <v>0</v>
      </c>
      <c r="Z32" s="199">
        <f t="shared" si="9"/>
        <v>0</v>
      </c>
      <c r="AA32" s="199">
        <f t="shared" si="9"/>
        <v>0</v>
      </c>
    </row>
    <row r="33" spans="2:27" x14ac:dyDescent="0.2">
      <c r="B33" s="1081">
        <f>B29+1</f>
        <v>16</v>
      </c>
      <c r="C33" s="186" t="s">
        <v>701</v>
      </c>
      <c r="D33" s="186"/>
      <c r="E33" s="191" t="s">
        <v>278</v>
      </c>
      <c r="F33" s="192" t="s">
        <v>696</v>
      </c>
      <c r="G33" s="290">
        <v>12</v>
      </c>
      <c r="H33" s="638"/>
      <c r="I33" s="638"/>
      <c r="J33" s="638"/>
      <c r="K33" s="638"/>
      <c r="L33" s="638"/>
      <c r="M33" s="638"/>
      <c r="N33" s="638"/>
      <c r="O33" s="638"/>
      <c r="P33" s="638"/>
      <c r="Q33" s="638"/>
      <c r="R33" s="638"/>
      <c r="S33" s="638"/>
      <c r="T33" s="638"/>
      <c r="U33" s="638"/>
      <c r="V33" s="638"/>
      <c r="W33" s="638"/>
      <c r="X33" s="638"/>
      <c r="Y33" s="638"/>
      <c r="Z33" s="638"/>
      <c r="AA33" s="638"/>
    </row>
    <row r="34" spans="2:27" x14ac:dyDescent="0.2">
      <c r="B34" s="1083"/>
      <c r="C34" s="186" t="s">
        <v>702</v>
      </c>
      <c r="D34" s="186"/>
      <c r="E34" s="187" t="s">
        <v>699</v>
      </c>
      <c r="F34" s="192" t="s">
        <v>697</v>
      </c>
      <c r="G34" s="290">
        <v>22</v>
      </c>
      <c r="H34" s="659"/>
      <c r="I34" s="659"/>
      <c r="J34" s="659"/>
      <c r="K34" s="659"/>
      <c r="L34" s="659"/>
      <c r="M34" s="659"/>
      <c r="N34" s="659"/>
      <c r="O34" s="659"/>
      <c r="P34" s="659"/>
      <c r="Q34" s="659"/>
      <c r="R34" s="659"/>
      <c r="S34" s="659"/>
      <c r="T34" s="659"/>
      <c r="U34" s="659"/>
      <c r="V34" s="659"/>
      <c r="W34" s="659"/>
      <c r="X34" s="659"/>
      <c r="Y34" s="659"/>
      <c r="Z34" s="659"/>
      <c r="AA34" s="659"/>
    </row>
    <row r="35" spans="2:27" x14ac:dyDescent="0.2">
      <c r="B35" s="1083"/>
      <c r="C35" s="186" t="s">
        <v>703</v>
      </c>
      <c r="D35" s="186"/>
      <c r="E35" s="187" t="s">
        <v>700</v>
      </c>
      <c r="F35" s="192" t="s">
        <v>698</v>
      </c>
      <c r="G35" s="290">
        <v>3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</row>
    <row r="36" spans="2:27" ht="18" x14ac:dyDescent="0.2">
      <c r="B36" s="1083"/>
      <c r="C36" s="186" t="s">
        <v>377</v>
      </c>
      <c r="D36" s="186"/>
      <c r="E36" s="191" t="s">
        <v>368</v>
      </c>
      <c r="F36" s="192" t="s">
        <v>392</v>
      </c>
      <c r="G36" s="201">
        <f>SUM(H36:AA36)</f>
        <v>0</v>
      </c>
      <c r="H36" s="200">
        <f>H28*((H33*H34*H35)/($G$33*$G$34*$G$35))</f>
        <v>0</v>
      </c>
      <c r="I36" s="200">
        <f t="shared" ref="I36:AA36" si="10">I28*((I33*I34*I35)/($G$33*$G$34*$G$35))</f>
        <v>0</v>
      </c>
      <c r="J36" s="200">
        <f t="shared" si="10"/>
        <v>0</v>
      </c>
      <c r="K36" s="200">
        <f t="shared" si="10"/>
        <v>0</v>
      </c>
      <c r="L36" s="200">
        <f t="shared" si="10"/>
        <v>0</v>
      </c>
      <c r="M36" s="200">
        <f t="shared" si="10"/>
        <v>0</v>
      </c>
      <c r="N36" s="200">
        <f t="shared" si="10"/>
        <v>0</v>
      </c>
      <c r="O36" s="200">
        <f t="shared" si="10"/>
        <v>0</v>
      </c>
      <c r="P36" s="200">
        <f t="shared" si="10"/>
        <v>0</v>
      </c>
      <c r="Q36" s="200">
        <f t="shared" si="10"/>
        <v>0</v>
      </c>
      <c r="R36" s="200">
        <f t="shared" si="10"/>
        <v>0</v>
      </c>
      <c r="S36" s="200">
        <f t="shared" si="10"/>
        <v>0</v>
      </c>
      <c r="T36" s="200">
        <f t="shared" si="10"/>
        <v>0</v>
      </c>
      <c r="U36" s="200">
        <f t="shared" si="10"/>
        <v>0</v>
      </c>
      <c r="V36" s="200">
        <f t="shared" si="10"/>
        <v>0</v>
      </c>
      <c r="W36" s="200">
        <f t="shared" si="10"/>
        <v>0</v>
      </c>
      <c r="X36" s="200">
        <f t="shared" si="10"/>
        <v>0</v>
      </c>
      <c r="Y36" s="200">
        <f t="shared" si="10"/>
        <v>0</v>
      </c>
      <c r="Z36" s="200">
        <f t="shared" si="10"/>
        <v>0</v>
      </c>
      <c r="AA36" s="200">
        <f t="shared" si="10"/>
        <v>0</v>
      </c>
    </row>
    <row r="37" spans="2:27" ht="18" x14ac:dyDescent="0.2">
      <c r="B37" s="1082"/>
      <c r="C37" s="186" t="s">
        <v>379</v>
      </c>
      <c r="D37" s="186"/>
      <c r="E37" s="186"/>
      <c r="F37" s="192" t="s">
        <v>393</v>
      </c>
      <c r="G37" s="196" t="str">
        <f>IF(LARGE(H37:AA37,1)&gt;1,"ERRO","")</f>
        <v/>
      </c>
      <c r="H37" s="200">
        <f>IFERROR(H36/H28,0)</f>
        <v>0</v>
      </c>
      <c r="I37" s="200">
        <f t="shared" ref="I37:AA37" si="11">IFERROR(I36/I28,0)</f>
        <v>0</v>
      </c>
      <c r="J37" s="200">
        <f t="shared" si="11"/>
        <v>0</v>
      </c>
      <c r="K37" s="200">
        <f t="shared" si="11"/>
        <v>0</v>
      </c>
      <c r="L37" s="200">
        <f t="shared" si="11"/>
        <v>0</v>
      </c>
      <c r="M37" s="200">
        <f t="shared" si="11"/>
        <v>0</v>
      </c>
      <c r="N37" s="200">
        <f t="shared" si="11"/>
        <v>0</v>
      </c>
      <c r="O37" s="200">
        <f t="shared" si="11"/>
        <v>0</v>
      </c>
      <c r="P37" s="200">
        <f t="shared" si="11"/>
        <v>0</v>
      </c>
      <c r="Q37" s="200">
        <f t="shared" si="11"/>
        <v>0</v>
      </c>
      <c r="R37" s="200">
        <f t="shared" si="11"/>
        <v>0</v>
      </c>
      <c r="S37" s="200">
        <f t="shared" si="11"/>
        <v>0</v>
      </c>
      <c r="T37" s="200">
        <f t="shared" si="11"/>
        <v>0</v>
      </c>
      <c r="U37" s="200">
        <f t="shared" si="11"/>
        <v>0</v>
      </c>
      <c r="V37" s="200">
        <f t="shared" si="11"/>
        <v>0</v>
      </c>
      <c r="W37" s="200">
        <f t="shared" si="11"/>
        <v>0</v>
      </c>
      <c r="X37" s="200">
        <f t="shared" si="11"/>
        <v>0</v>
      </c>
      <c r="Y37" s="200">
        <f t="shared" si="11"/>
        <v>0</v>
      </c>
      <c r="Z37" s="200">
        <f t="shared" si="11"/>
        <v>0</v>
      </c>
      <c r="AA37" s="200">
        <f t="shared" si="11"/>
        <v>0</v>
      </c>
    </row>
    <row r="38" spans="2:27" ht="18" x14ac:dyDescent="0.2">
      <c r="B38" s="239">
        <f>B33+1</f>
        <v>17</v>
      </c>
      <c r="C38" s="186" t="s">
        <v>631</v>
      </c>
      <c r="D38" s="186"/>
      <c r="E38" s="191" t="s">
        <v>632</v>
      </c>
      <c r="F38" s="192" t="s">
        <v>637</v>
      </c>
      <c r="G38" s="201">
        <f>SUM(H38:AA38)</f>
        <v>0</v>
      </c>
      <c r="H38" s="195">
        <f>H28*H29</f>
        <v>0</v>
      </c>
      <c r="I38" s="195">
        <f t="shared" ref="I38:AA38" si="12">I28*I29</f>
        <v>0</v>
      </c>
      <c r="J38" s="195">
        <f t="shared" si="12"/>
        <v>0</v>
      </c>
      <c r="K38" s="195">
        <f t="shared" si="12"/>
        <v>0</v>
      </c>
      <c r="L38" s="195">
        <f t="shared" si="12"/>
        <v>0</v>
      </c>
      <c r="M38" s="195">
        <f t="shared" si="12"/>
        <v>0</v>
      </c>
      <c r="N38" s="195">
        <f t="shared" si="12"/>
        <v>0</v>
      </c>
      <c r="O38" s="195">
        <f t="shared" si="12"/>
        <v>0</v>
      </c>
      <c r="P38" s="195">
        <f t="shared" si="12"/>
        <v>0</v>
      </c>
      <c r="Q38" s="195">
        <f t="shared" si="12"/>
        <v>0</v>
      </c>
      <c r="R38" s="195">
        <f t="shared" si="12"/>
        <v>0</v>
      </c>
      <c r="S38" s="195">
        <f t="shared" si="12"/>
        <v>0</v>
      </c>
      <c r="T38" s="195">
        <f t="shared" si="12"/>
        <v>0</v>
      </c>
      <c r="U38" s="195">
        <f t="shared" si="12"/>
        <v>0</v>
      </c>
      <c r="V38" s="195">
        <f t="shared" si="12"/>
        <v>0</v>
      </c>
      <c r="W38" s="195">
        <f t="shared" si="12"/>
        <v>0</v>
      </c>
      <c r="X38" s="195">
        <f t="shared" si="12"/>
        <v>0</v>
      </c>
      <c r="Y38" s="195">
        <f t="shared" si="12"/>
        <v>0</v>
      </c>
      <c r="Z38" s="195">
        <f t="shared" si="12"/>
        <v>0</v>
      </c>
      <c r="AA38" s="195">
        <f t="shared" si="12"/>
        <v>0</v>
      </c>
    </row>
    <row r="39" spans="2:27" ht="18" x14ac:dyDescent="0.2">
      <c r="B39" s="239">
        <f>B38+1</f>
        <v>18</v>
      </c>
      <c r="C39" s="186" t="s">
        <v>634</v>
      </c>
      <c r="D39" s="186"/>
      <c r="E39" s="191" t="s">
        <v>635</v>
      </c>
      <c r="F39" s="192" t="s">
        <v>638</v>
      </c>
      <c r="G39" s="201">
        <f>SUM(H39:AA39)</f>
        <v>0</v>
      </c>
      <c r="H39" s="195">
        <f>H28*H29*H30</f>
        <v>0</v>
      </c>
      <c r="I39" s="195">
        <f t="shared" ref="I39:AA39" si="13">I28*I29*I30</f>
        <v>0</v>
      </c>
      <c r="J39" s="195">
        <f t="shared" si="13"/>
        <v>0</v>
      </c>
      <c r="K39" s="195">
        <f t="shared" si="13"/>
        <v>0</v>
      </c>
      <c r="L39" s="195">
        <f t="shared" si="13"/>
        <v>0</v>
      </c>
      <c r="M39" s="195">
        <f t="shared" si="13"/>
        <v>0</v>
      </c>
      <c r="N39" s="195">
        <f t="shared" si="13"/>
        <v>0</v>
      </c>
      <c r="O39" s="195">
        <f t="shared" si="13"/>
        <v>0</v>
      </c>
      <c r="P39" s="195">
        <f t="shared" si="13"/>
        <v>0</v>
      </c>
      <c r="Q39" s="195">
        <f t="shared" si="13"/>
        <v>0</v>
      </c>
      <c r="R39" s="195">
        <f t="shared" si="13"/>
        <v>0</v>
      </c>
      <c r="S39" s="195">
        <f t="shared" si="13"/>
        <v>0</v>
      </c>
      <c r="T39" s="195">
        <f t="shared" si="13"/>
        <v>0</v>
      </c>
      <c r="U39" s="195">
        <f t="shared" si="13"/>
        <v>0</v>
      </c>
      <c r="V39" s="195">
        <f t="shared" si="13"/>
        <v>0</v>
      </c>
      <c r="W39" s="195">
        <f t="shared" si="13"/>
        <v>0</v>
      </c>
      <c r="X39" s="195">
        <f t="shared" si="13"/>
        <v>0</v>
      </c>
      <c r="Y39" s="195">
        <f t="shared" si="13"/>
        <v>0</v>
      </c>
      <c r="Z39" s="195">
        <f t="shared" si="13"/>
        <v>0</v>
      </c>
      <c r="AA39" s="195">
        <f t="shared" si="13"/>
        <v>0</v>
      </c>
    </row>
    <row r="40" spans="2:27" ht="18" x14ac:dyDescent="0.2">
      <c r="B40" s="181">
        <f>B39+1</f>
        <v>19</v>
      </c>
      <c r="C40" s="186" t="s">
        <v>381</v>
      </c>
      <c r="D40" s="186"/>
      <c r="E40" s="191" t="s">
        <v>382</v>
      </c>
      <c r="F40" s="192" t="s">
        <v>394</v>
      </c>
      <c r="G40" s="201">
        <f>SUM(H40:AA40)</f>
        <v>0</v>
      </c>
      <c r="H40" s="199">
        <f>H28*H32*0.001</f>
        <v>0</v>
      </c>
      <c r="I40" s="199">
        <f t="shared" ref="I40:AA40" si="14">I28*I32*0.001</f>
        <v>0</v>
      </c>
      <c r="J40" s="199">
        <f t="shared" si="14"/>
        <v>0</v>
      </c>
      <c r="K40" s="199">
        <f t="shared" si="14"/>
        <v>0</v>
      </c>
      <c r="L40" s="199">
        <f t="shared" si="14"/>
        <v>0</v>
      </c>
      <c r="M40" s="199">
        <f t="shared" si="14"/>
        <v>0</v>
      </c>
      <c r="N40" s="199">
        <f t="shared" si="14"/>
        <v>0</v>
      </c>
      <c r="O40" s="199">
        <f t="shared" si="14"/>
        <v>0</v>
      </c>
      <c r="P40" s="199">
        <f t="shared" si="14"/>
        <v>0</v>
      </c>
      <c r="Q40" s="199">
        <f t="shared" si="14"/>
        <v>0</v>
      </c>
      <c r="R40" s="199">
        <f t="shared" si="14"/>
        <v>0</v>
      </c>
      <c r="S40" s="199">
        <f t="shared" si="14"/>
        <v>0</v>
      </c>
      <c r="T40" s="199">
        <f t="shared" si="14"/>
        <v>0</v>
      </c>
      <c r="U40" s="199">
        <f t="shared" si="14"/>
        <v>0</v>
      </c>
      <c r="V40" s="199">
        <f t="shared" si="14"/>
        <v>0</v>
      </c>
      <c r="W40" s="199">
        <f t="shared" si="14"/>
        <v>0</v>
      </c>
      <c r="X40" s="199">
        <f t="shared" si="14"/>
        <v>0</v>
      </c>
      <c r="Y40" s="199">
        <f t="shared" si="14"/>
        <v>0</v>
      </c>
      <c r="Z40" s="199">
        <f t="shared" si="14"/>
        <v>0</v>
      </c>
      <c r="AA40" s="199">
        <f t="shared" si="14"/>
        <v>0</v>
      </c>
    </row>
    <row r="41" spans="2:27" ht="18" x14ac:dyDescent="0.2">
      <c r="B41" s="181">
        <f>B40+1</f>
        <v>20</v>
      </c>
      <c r="C41" s="186" t="s">
        <v>384</v>
      </c>
      <c r="D41" s="186"/>
      <c r="E41" s="187" t="s">
        <v>368</v>
      </c>
      <c r="F41" s="192" t="s">
        <v>395</v>
      </c>
      <c r="G41" s="202">
        <f>SUM(H41:AA41)</f>
        <v>0</v>
      </c>
      <c r="H41" s="203">
        <f>H28*H37</f>
        <v>0</v>
      </c>
      <c r="I41" s="203">
        <f t="shared" ref="I41:AA41" si="15">I28*I37</f>
        <v>0</v>
      </c>
      <c r="J41" s="203">
        <f t="shared" si="15"/>
        <v>0</v>
      </c>
      <c r="K41" s="203">
        <f t="shared" si="15"/>
        <v>0</v>
      </c>
      <c r="L41" s="203">
        <f t="shared" si="15"/>
        <v>0</v>
      </c>
      <c r="M41" s="203">
        <f t="shared" si="15"/>
        <v>0</v>
      </c>
      <c r="N41" s="203">
        <f t="shared" si="15"/>
        <v>0</v>
      </c>
      <c r="O41" s="203">
        <f t="shared" si="15"/>
        <v>0</v>
      </c>
      <c r="P41" s="203">
        <f t="shared" si="15"/>
        <v>0</v>
      </c>
      <c r="Q41" s="203">
        <f t="shared" si="15"/>
        <v>0</v>
      </c>
      <c r="R41" s="203">
        <f t="shared" si="15"/>
        <v>0</v>
      </c>
      <c r="S41" s="203">
        <f t="shared" si="15"/>
        <v>0</v>
      </c>
      <c r="T41" s="203">
        <f t="shared" si="15"/>
        <v>0</v>
      </c>
      <c r="U41" s="203">
        <f t="shared" si="15"/>
        <v>0</v>
      </c>
      <c r="V41" s="203">
        <f t="shared" si="15"/>
        <v>0</v>
      </c>
      <c r="W41" s="203">
        <f t="shared" si="15"/>
        <v>0</v>
      </c>
      <c r="X41" s="203">
        <f t="shared" si="15"/>
        <v>0</v>
      </c>
      <c r="Y41" s="203">
        <f t="shared" si="15"/>
        <v>0</v>
      </c>
      <c r="Z41" s="203">
        <f t="shared" si="15"/>
        <v>0</v>
      </c>
      <c r="AA41" s="203">
        <f t="shared" si="15"/>
        <v>0</v>
      </c>
    </row>
    <row r="43" spans="2:27" x14ac:dyDescent="0.2">
      <c r="B43" s="1086" t="s">
        <v>864</v>
      </c>
      <c r="C43" s="1086"/>
      <c r="D43" s="1086"/>
      <c r="E43" s="1086"/>
      <c r="F43" s="1086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</row>
    <row r="44" spans="2:27" s="383" customFormat="1" x14ac:dyDescent="0.2">
      <c r="B44" s="181"/>
      <c r="C44" s="206"/>
      <c r="D44" s="206"/>
      <c r="E44" s="206"/>
      <c r="F44" s="204"/>
      <c r="G44" s="184" t="s">
        <v>31</v>
      </c>
      <c r="H44" s="185" t="s">
        <v>606</v>
      </c>
      <c r="I44" s="185" t="s">
        <v>607</v>
      </c>
      <c r="J44" s="185" t="s">
        <v>608</v>
      </c>
      <c r="K44" s="185" t="s">
        <v>609</v>
      </c>
      <c r="L44" s="185" t="s">
        <v>610</v>
      </c>
      <c r="M44" s="185" t="s">
        <v>611</v>
      </c>
      <c r="N44" s="185" t="s">
        <v>612</v>
      </c>
      <c r="O44" s="185" t="s">
        <v>613</v>
      </c>
      <c r="P44" s="185" t="s">
        <v>614</v>
      </c>
      <c r="Q44" s="185" t="s">
        <v>615</v>
      </c>
      <c r="R44" s="185" t="s">
        <v>616</v>
      </c>
      <c r="S44" s="185" t="s">
        <v>617</v>
      </c>
      <c r="T44" s="185" t="s">
        <v>618</v>
      </c>
      <c r="U44" s="185" t="s">
        <v>619</v>
      </c>
      <c r="V44" s="185" t="s">
        <v>620</v>
      </c>
      <c r="W44" s="185" t="s">
        <v>621</v>
      </c>
      <c r="X44" s="185" t="s">
        <v>622</v>
      </c>
      <c r="Y44" s="185" t="s">
        <v>623</v>
      </c>
      <c r="Z44" s="185" t="s">
        <v>624</v>
      </c>
      <c r="AA44" s="185" t="s">
        <v>625</v>
      </c>
    </row>
    <row r="45" spans="2:27" ht="18" x14ac:dyDescent="0.2">
      <c r="B45" s="181">
        <f>B41+1</f>
        <v>21</v>
      </c>
      <c r="C45" s="207" t="s">
        <v>217</v>
      </c>
      <c r="D45" s="207"/>
      <c r="E45" s="208" t="s">
        <v>368</v>
      </c>
      <c r="F45" s="192" t="s">
        <v>396</v>
      </c>
      <c r="G45" s="202">
        <f>SUM(H45:AA45)</f>
        <v>0</v>
      </c>
      <c r="H45" s="199">
        <f>H21-H41</f>
        <v>0</v>
      </c>
      <c r="I45" s="199">
        <f t="shared" ref="I45:AA45" si="16">I21-I41</f>
        <v>0</v>
      </c>
      <c r="J45" s="199">
        <f t="shared" si="16"/>
        <v>0</v>
      </c>
      <c r="K45" s="199">
        <f t="shared" si="16"/>
        <v>0</v>
      </c>
      <c r="L45" s="199">
        <f t="shared" si="16"/>
        <v>0</v>
      </c>
      <c r="M45" s="199">
        <f t="shared" si="16"/>
        <v>0</v>
      </c>
      <c r="N45" s="199">
        <f t="shared" si="16"/>
        <v>0</v>
      </c>
      <c r="O45" s="199">
        <f t="shared" si="16"/>
        <v>0</v>
      </c>
      <c r="P45" s="199">
        <f t="shared" si="16"/>
        <v>0</v>
      </c>
      <c r="Q45" s="199">
        <f t="shared" si="16"/>
        <v>0</v>
      </c>
      <c r="R45" s="199">
        <f t="shared" si="16"/>
        <v>0</v>
      </c>
      <c r="S45" s="199">
        <f t="shared" si="16"/>
        <v>0</v>
      </c>
      <c r="T45" s="199">
        <f t="shared" si="16"/>
        <v>0</v>
      </c>
      <c r="U45" s="199">
        <f t="shared" si="16"/>
        <v>0</v>
      </c>
      <c r="V45" s="199">
        <f t="shared" si="16"/>
        <v>0</v>
      </c>
      <c r="W45" s="199">
        <f t="shared" si="16"/>
        <v>0</v>
      </c>
      <c r="X45" s="199">
        <f t="shared" si="16"/>
        <v>0</v>
      </c>
      <c r="Y45" s="199">
        <f t="shared" si="16"/>
        <v>0</v>
      </c>
      <c r="Z45" s="199">
        <f t="shared" si="16"/>
        <v>0</v>
      </c>
      <c r="AA45" s="199">
        <f t="shared" si="16"/>
        <v>0</v>
      </c>
    </row>
    <row r="46" spans="2:27" ht="18" x14ac:dyDescent="0.2">
      <c r="B46" s="181">
        <f>B45+1</f>
        <v>22</v>
      </c>
      <c r="C46" s="209" t="s">
        <v>397</v>
      </c>
      <c r="D46" s="210">
        <f>CED</f>
        <v>2009.9689591799993</v>
      </c>
      <c r="E46" s="198" t="s">
        <v>3</v>
      </c>
      <c r="F46" s="192" t="s">
        <v>398</v>
      </c>
      <c r="G46" s="211">
        <f>IF(G21=0,0,G45/G21)</f>
        <v>0</v>
      </c>
      <c r="H46" s="212">
        <f>IFERROR(H45/H21,0)</f>
        <v>0</v>
      </c>
      <c r="I46" s="212">
        <f t="shared" ref="I46:AA46" si="17">IFERROR(I45/I21,0)</f>
        <v>0</v>
      </c>
      <c r="J46" s="212">
        <f t="shared" si="17"/>
        <v>0</v>
      </c>
      <c r="K46" s="212">
        <f t="shared" si="17"/>
        <v>0</v>
      </c>
      <c r="L46" s="212">
        <f t="shared" si="17"/>
        <v>0</v>
      </c>
      <c r="M46" s="212">
        <f t="shared" si="17"/>
        <v>0</v>
      </c>
      <c r="N46" s="212">
        <f t="shared" si="17"/>
        <v>0</v>
      </c>
      <c r="O46" s="212">
        <f t="shared" si="17"/>
        <v>0</v>
      </c>
      <c r="P46" s="212">
        <f t="shared" si="17"/>
        <v>0</v>
      </c>
      <c r="Q46" s="212">
        <f t="shared" si="17"/>
        <v>0</v>
      </c>
      <c r="R46" s="212">
        <f t="shared" si="17"/>
        <v>0</v>
      </c>
      <c r="S46" s="212">
        <f t="shared" si="17"/>
        <v>0</v>
      </c>
      <c r="T46" s="212">
        <f t="shared" si="17"/>
        <v>0</v>
      </c>
      <c r="U46" s="212">
        <f t="shared" si="17"/>
        <v>0</v>
      </c>
      <c r="V46" s="212">
        <f t="shared" si="17"/>
        <v>0</v>
      </c>
      <c r="W46" s="212">
        <f t="shared" si="17"/>
        <v>0</v>
      </c>
      <c r="X46" s="212">
        <f t="shared" si="17"/>
        <v>0</v>
      </c>
      <c r="Y46" s="212">
        <f t="shared" si="17"/>
        <v>0</v>
      </c>
      <c r="Z46" s="212">
        <f t="shared" si="17"/>
        <v>0</v>
      </c>
      <c r="AA46" s="212">
        <f t="shared" si="17"/>
        <v>0</v>
      </c>
    </row>
    <row r="47" spans="2:27" ht="18" x14ac:dyDescent="0.2">
      <c r="B47" s="181">
        <f>B46+1</f>
        <v>23</v>
      </c>
      <c r="C47" s="207" t="s">
        <v>216</v>
      </c>
      <c r="D47" s="207"/>
      <c r="E47" s="208" t="s">
        <v>382</v>
      </c>
      <c r="F47" s="192" t="s">
        <v>399</v>
      </c>
      <c r="G47" s="202">
        <f>SUM(H47:AA47)</f>
        <v>0</v>
      </c>
      <c r="H47" s="199">
        <f>H20-H40</f>
        <v>0</v>
      </c>
      <c r="I47" s="199">
        <f t="shared" ref="I47:AA47" si="18">I20-I40</f>
        <v>0</v>
      </c>
      <c r="J47" s="199">
        <f t="shared" si="18"/>
        <v>0</v>
      </c>
      <c r="K47" s="199">
        <f t="shared" si="18"/>
        <v>0</v>
      </c>
      <c r="L47" s="199">
        <f t="shared" si="18"/>
        <v>0</v>
      </c>
      <c r="M47" s="199">
        <f t="shared" si="18"/>
        <v>0</v>
      </c>
      <c r="N47" s="199">
        <f t="shared" si="18"/>
        <v>0</v>
      </c>
      <c r="O47" s="199">
        <f t="shared" si="18"/>
        <v>0</v>
      </c>
      <c r="P47" s="199">
        <f t="shared" si="18"/>
        <v>0</v>
      </c>
      <c r="Q47" s="199">
        <f t="shared" si="18"/>
        <v>0</v>
      </c>
      <c r="R47" s="199">
        <f t="shared" si="18"/>
        <v>0</v>
      </c>
      <c r="S47" s="199">
        <f t="shared" si="18"/>
        <v>0</v>
      </c>
      <c r="T47" s="199">
        <f t="shared" si="18"/>
        <v>0</v>
      </c>
      <c r="U47" s="199">
        <f t="shared" si="18"/>
        <v>0</v>
      </c>
      <c r="V47" s="199">
        <f t="shared" si="18"/>
        <v>0</v>
      </c>
      <c r="W47" s="199">
        <f t="shared" si="18"/>
        <v>0</v>
      </c>
      <c r="X47" s="199">
        <f t="shared" si="18"/>
        <v>0</v>
      </c>
      <c r="Y47" s="199">
        <f t="shared" si="18"/>
        <v>0</v>
      </c>
      <c r="Z47" s="199">
        <f t="shared" si="18"/>
        <v>0</v>
      </c>
      <c r="AA47" s="199">
        <f t="shared" si="18"/>
        <v>0</v>
      </c>
    </row>
    <row r="48" spans="2:27" ht="18" x14ac:dyDescent="0.2">
      <c r="B48" s="181">
        <f>B47+1</f>
        <v>24</v>
      </c>
      <c r="C48" s="209" t="s">
        <v>400</v>
      </c>
      <c r="D48" s="210">
        <f>CEE</f>
        <v>888.81169204342314</v>
      </c>
      <c r="E48" s="198" t="s">
        <v>3</v>
      </c>
      <c r="F48" s="192" t="s">
        <v>401</v>
      </c>
      <c r="G48" s="211">
        <f>IF(G20=0,0,G47/G20)</f>
        <v>0</v>
      </c>
      <c r="H48" s="212">
        <f>IFERROR(H47/H20,0)</f>
        <v>0</v>
      </c>
      <c r="I48" s="212">
        <f t="shared" ref="I48:AA48" si="19">IFERROR(I47/I20,0)</f>
        <v>0</v>
      </c>
      <c r="J48" s="212">
        <f t="shared" si="19"/>
        <v>0</v>
      </c>
      <c r="K48" s="212">
        <f t="shared" si="19"/>
        <v>0</v>
      </c>
      <c r="L48" s="212">
        <f t="shared" si="19"/>
        <v>0</v>
      </c>
      <c r="M48" s="212">
        <f t="shared" si="19"/>
        <v>0</v>
      </c>
      <c r="N48" s="212">
        <f t="shared" si="19"/>
        <v>0</v>
      </c>
      <c r="O48" s="212">
        <f t="shared" si="19"/>
        <v>0</v>
      </c>
      <c r="P48" s="212">
        <f t="shared" si="19"/>
        <v>0</v>
      </c>
      <c r="Q48" s="212">
        <f t="shared" si="19"/>
        <v>0</v>
      </c>
      <c r="R48" s="212">
        <f t="shared" si="19"/>
        <v>0</v>
      </c>
      <c r="S48" s="212">
        <f t="shared" si="19"/>
        <v>0</v>
      </c>
      <c r="T48" s="212">
        <f t="shared" si="19"/>
        <v>0</v>
      </c>
      <c r="U48" s="212">
        <f t="shared" si="19"/>
        <v>0</v>
      </c>
      <c r="V48" s="212">
        <f t="shared" si="19"/>
        <v>0</v>
      </c>
      <c r="W48" s="212">
        <f t="shared" si="19"/>
        <v>0</v>
      </c>
      <c r="X48" s="212">
        <f t="shared" si="19"/>
        <v>0</v>
      </c>
      <c r="Y48" s="212">
        <f t="shared" si="19"/>
        <v>0</v>
      </c>
      <c r="Z48" s="212">
        <f t="shared" si="19"/>
        <v>0</v>
      </c>
      <c r="AA48" s="212">
        <f t="shared" si="19"/>
        <v>0</v>
      </c>
    </row>
    <row r="49" spans="2:27" ht="18" x14ac:dyDescent="0.2">
      <c r="B49" s="213"/>
      <c r="C49" s="214" t="s">
        <v>772</v>
      </c>
      <c r="D49" s="214"/>
      <c r="E49" s="215" t="s">
        <v>2</v>
      </c>
      <c r="F49" s="216" t="s">
        <v>639</v>
      </c>
      <c r="G49" s="217">
        <f>SUM(H49:AA49)</f>
        <v>0</v>
      </c>
      <c r="H49" s="218">
        <f>H45*$D$46+H47*$D$48</f>
        <v>0</v>
      </c>
      <c r="I49" s="218">
        <f t="shared" ref="I49:AA49" si="20">I45*$D$46+I47*$D$48</f>
        <v>0</v>
      </c>
      <c r="J49" s="218">
        <f t="shared" si="20"/>
        <v>0</v>
      </c>
      <c r="K49" s="218">
        <f t="shared" si="20"/>
        <v>0</v>
      </c>
      <c r="L49" s="218">
        <f t="shared" si="20"/>
        <v>0</v>
      </c>
      <c r="M49" s="218">
        <f t="shared" si="20"/>
        <v>0</v>
      </c>
      <c r="N49" s="218">
        <f t="shared" si="20"/>
        <v>0</v>
      </c>
      <c r="O49" s="218">
        <f t="shared" si="20"/>
        <v>0</v>
      </c>
      <c r="P49" s="218">
        <f t="shared" si="20"/>
        <v>0</v>
      </c>
      <c r="Q49" s="218">
        <f t="shared" si="20"/>
        <v>0</v>
      </c>
      <c r="R49" s="218">
        <f t="shared" si="20"/>
        <v>0</v>
      </c>
      <c r="S49" s="218">
        <f t="shared" si="20"/>
        <v>0</v>
      </c>
      <c r="T49" s="218">
        <f t="shared" si="20"/>
        <v>0</v>
      </c>
      <c r="U49" s="218">
        <f t="shared" si="20"/>
        <v>0</v>
      </c>
      <c r="V49" s="218">
        <f t="shared" si="20"/>
        <v>0</v>
      </c>
      <c r="W49" s="218">
        <f t="shared" si="20"/>
        <v>0</v>
      </c>
      <c r="X49" s="218">
        <f t="shared" si="20"/>
        <v>0</v>
      </c>
      <c r="Y49" s="218">
        <f t="shared" si="20"/>
        <v>0</v>
      </c>
      <c r="Z49" s="218">
        <f t="shared" si="20"/>
        <v>0</v>
      </c>
      <c r="AA49" s="218">
        <f t="shared" si="20"/>
        <v>0</v>
      </c>
    </row>
    <row r="51" spans="2:27" ht="18" x14ac:dyDescent="0.35">
      <c r="E51" s="174" t="s">
        <v>600</v>
      </c>
      <c r="F51" s="175"/>
      <c r="G51" s="176">
        <f>RCB!G10</f>
        <v>0</v>
      </c>
    </row>
    <row r="52" spans="2:27" ht="18" x14ac:dyDescent="0.35">
      <c r="E52" s="174" t="s">
        <v>296</v>
      </c>
      <c r="F52" s="175"/>
      <c r="G52" s="176">
        <f>RCB!J10</f>
        <v>0</v>
      </c>
    </row>
    <row r="54" spans="2:27" x14ac:dyDescent="0.2">
      <c r="H54" s="386"/>
      <c r="I54" s="386"/>
    </row>
    <row r="55" spans="2:27" x14ac:dyDescent="0.2">
      <c r="B55" s="1080" t="s">
        <v>782</v>
      </c>
      <c r="C55" s="1080"/>
      <c r="D55" s="1080"/>
      <c r="E55" s="1080"/>
      <c r="F55" s="1080"/>
      <c r="G55" s="219"/>
      <c r="H55" s="220"/>
      <c r="I55" s="220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</row>
    <row r="56" spans="2:27" x14ac:dyDescent="0.2">
      <c r="B56" s="221"/>
      <c r="C56" s="222"/>
      <c r="D56" s="223"/>
      <c r="E56" s="224"/>
      <c r="F56" s="225"/>
      <c r="G56" s="226" t="s">
        <v>31</v>
      </c>
      <c r="H56" s="227" t="s">
        <v>606</v>
      </c>
      <c r="I56" s="227" t="s">
        <v>607</v>
      </c>
      <c r="J56" s="227" t="s">
        <v>608</v>
      </c>
      <c r="K56" s="227" t="s">
        <v>609</v>
      </c>
      <c r="L56" s="227" t="s">
        <v>610</v>
      </c>
      <c r="M56" s="227" t="s">
        <v>611</v>
      </c>
      <c r="N56" s="227" t="s">
        <v>612</v>
      </c>
      <c r="O56" s="227" t="s">
        <v>613</v>
      </c>
      <c r="P56" s="227" t="s">
        <v>614</v>
      </c>
      <c r="Q56" s="227" t="s">
        <v>615</v>
      </c>
      <c r="R56" s="227" t="s">
        <v>616</v>
      </c>
      <c r="S56" s="227" t="s">
        <v>617</v>
      </c>
      <c r="T56" s="227" t="s">
        <v>618</v>
      </c>
      <c r="U56" s="227" t="s">
        <v>619</v>
      </c>
      <c r="V56" s="227" t="s">
        <v>620</v>
      </c>
      <c r="W56" s="227" t="s">
        <v>621</v>
      </c>
      <c r="X56" s="227" t="s">
        <v>622</v>
      </c>
      <c r="Y56" s="227" t="s">
        <v>623</v>
      </c>
      <c r="Z56" s="227" t="s">
        <v>624</v>
      </c>
      <c r="AA56" s="227" t="s">
        <v>625</v>
      </c>
    </row>
    <row r="57" spans="2:27" x14ac:dyDescent="0.2">
      <c r="B57" s="221">
        <f>B48+1</f>
        <v>25</v>
      </c>
      <c r="C57" s="228" t="s">
        <v>370</v>
      </c>
      <c r="D57" s="228"/>
      <c r="E57" s="229" t="s">
        <v>371</v>
      </c>
      <c r="F57" s="230"/>
      <c r="G57" s="231"/>
      <c r="H57" s="232">
        <f>H29*H30</f>
        <v>0</v>
      </c>
      <c r="I57" s="232">
        <f t="shared" ref="I57:AA57" si="21">I29*I30</f>
        <v>0</v>
      </c>
      <c r="J57" s="232">
        <f t="shared" si="21"/>
        <v>0</v>
      </c>
      <c r="K57" s="232">
        <f t="shared" si="21"/>
        <v>0</v>
      </c>
      <c r="L57" s="232">
        <f t="shared" si="21"/>
        <v>0</v>
      </c>
      <c r="M57" s="232">
        <f t="shared" si="21"/>
        <v>0</v>
      </c>
      <c r="N57" s="232">
        <f t="shared" si="21"/>
        <v>0</v>
      </c>
      <c r="O57" s="232">
        <f t="shared" si="21"/>
        <v>0</v>
      </c>
      <c r="P57" s="232">
        <f t="shared" si="21"/>
        <v>0</v>
      </c>
      <c r="Q57" s="232">
        <f t="shared" si="21"/>
        <v>0</v>
      </c>
      <c r="R57" s="232">
        <f t="shared" si="21"/>
        <v>0</v>
      </c>
      <c r="S57" s="232">
        <f t="shared" si="21"/>
        <v>0</v>
      </c>
      <c r="T57" s="232">
        <f t="shared" si="21"/>
        <v>0</v>
      </c>
      <c r="U57" s="232">
        <f t="shared" si="21"/>
        <v>0</v>
      </c>
      <c r="V57" s="232">
        <f t="shared" si="21"/>
        <v>0</v>
      </c>
      <c r="W57" s="232">
        <f t="shared" si="21"/>
        <v>0</v>
      </c>
      <c r="X57" s="232">
        <f t="shared" si="21"/>
        <v>0</v>
      </c>
      <c r="Y57" s="232">
        <f t="shared" si="21"/>
        <v>0</v>
      </c>
      <c r="Z57" s="232">
        <f t="shared" si="21"/>
        <v>0</v>
      </c>
      <c r="AA57" s="232">
        <f t="shared" si="21"/>
        <v>0</v>
      </c>
    </row>
    <row r="58" spans="2:27" x14ac:dyDescent="0.2">
      <c r="B58" s="221">
        <f>B57+1</f>
        <v>26</v>
      </c>
      <c r="C58" s="228" t="s">
        <v>407</v>
      </c>
      <c r="D58" s="228"/>
      <c r="E58" s="233">
        <v>22</v>
      </c>
      <c r="F58" s="234"/>
      <c r="G58" s="231"/>
      <c r="H58" s="232">
        <f>H34</f>
        <v>0</v>
      </c>
      <c r="I58" s="232">
        <f t="shared" ref="I58:AA58" si="22">I34</f>
        <v>0</v>
      </c>
      <c r="J58" s="232">
        <f t="shared" si="22"/>
        <v>0</v>
      </c>
      <c r="K58" s="232">
        <f t="shared" si="22"/>
        <v>0</v>
      </c>
      <c r="L58" s="232">
        <f t="shared" si="22"/>
        <v>0</v>
      </c>
      <c r="M58" s="232">
        <f t="shared" si="22"/>
        <v>0</v>
      </c>
      <c r="N58" s="232">
        <f t="shared" si="22"/>
        <v>0</v>
      </c>
      <c r="O58" s="232">
        <f t="shared" si="22"/>
        <v>0</v>
      </c>
      <c r="P58" s="232">
        <f t="shared" si="22"/>
        <v>0</v>
      </c>
      <c r="Q58" s="232">
        <f t="shared" si="22"/>
        <v>0</v>
      </c>
      <c r="R58" s="232">
        <f t="shared" si="22"/>
        <v>0</v>
      </c>
      <c r="S58" s="232">
        <f t="shared" si="22"/>
        <v>0</v>
      </c>
      <c r="T58" s="232">
        <f t="shared" si="22"/>
        <v>0</v>
      </c>
      <c r="U58" s="232">
        <f t="shared" si="22"/>
        <v>0</v>
      </c>
      <c r="V58" s="232">
        <f t="shared" si="22"/>
        <v>0</v>
      </c>
      <c r="W58" s="232">
        <f t="shared" si="22"/>
        <v>0</v>
      </c>
      <c r="X58" s="232">
        <f t="shared" si="22"/>
        <v>0</v>
      </c>
      <c r="Y58" s="232">
        <f t="shared" si="22"/>
        <v>0</v>
      </c>
      <c r="Z58" s="232">
        <f t="shared" si="22"/>
        <v>0</v>
      </c>
      <c r="AA58" s="232">
        <f t="shared" si="22"/>
        <v>0</v>
      </c>
    </row>
    <row r="59" spans="2:27" x14ac:dyDescent="0.2">
      <c r="B59" s="221">
        <f t="shared" ref="B59:B68" si="23">B58+1</f>
        <v>27</v>
      </c>
      <c r="C59" s="228" t="s">
        <v>408</v>
      </c>
      <c r="D59" s="228"/>
      <c r="E59" s="233">
        <v>3</v>
      </c>
      <c r="F59" s="234"/>
      <c r="G59" s="231"/>
      <c r="H59" s="232">
        <f>H35</f>
        <v>0</v>
      </c>
      <c r="I59" s="232">
        <f t="shared" ref="I59:AA59" si="24">I35</f>
        <v>0</v>
      </c>
      <c r="J59" s="232">
        <f t="shared" si="24"/>
        <v>0</v>
      </c>
      <c r="K59" s="232">
        <f t="shared" si="24"/>
        <v>0</v>
      </c>
      <c r="L59" s="232">
        <f t="shared" si="24"/>
        <v>0</v>
      </c>
      <c r="M59" s="232">
        <f t="shared" si="24"/>
        <v>0</v>
      </c>
      <c r="N59" s="232">
        <f t="shared" si="24"/>
        <v>0</v>
      </c>
      <c r="O59" s="232">
        <f t="shared" si="24"/>
        <v>0</v>
      </c>
      <c r="P59" s="232">
        <f t="shared" si="24"/>
        <v>0</v>
      </c>
      <c r="Q59" s="232">
        <f t="shared" si="24"/>
        <v>0</v>
      </c>
      <c r="R59" s="232">
        <f t="shared" si="24"/>
        <v>0</v>
      </c>
      <c r="S59" s="232">
        <f t="shared" si="24"/>
        <v>0</v>
      </c>
      <c r="T59" s="232">
        <f t="shared" si="24"/>
        <v>0</v>
      </c>
      <c r="U59" s="232">
        <f t="shared" si="24"/>
        <v>0</v>
      </c>
      <c r="V59" s="232">
        <f t="shared" si="24"/>
        <v>0</v>
      </c>
      <c r="W59" s="232">
        <f t="shared" si="24"/>
        <v>0</v>
      </c>
      <c r="X59" s="232">
        <f t="shared" si="24"/>
        <v>0</v>
      </c>
      <c r="Y59" s="232">
        <f t="shared" si="24"/>
        <v>0</v>
      </c>
      <c r="Z59" s="232">
        <f t="shared" si="24"/>
        <v>0</v>
      </c>
      <c r="AA59" s="232">
        <f t="shared" si="24"/>
        <v>0</v>
      </c>
    </row>
    <row r="60" spans="2:27" x14ac:dyDescent="0.2">
      <c r="B60" s="221">
        <f t="shared" si="23"/>
        <v>28</v>
      </c>
      <c r="C60" s="228" t="s">
        <v>409</v>
      </c>
      <c r="D60" s="228"/>
      <c r="E60" s="229" t="s">
        <v>3</v>
      </c>
      <c r="F60" s="230"/>
      <c r="G60" s="235"/>
      <c r="H60" s="236">
        <f>H58/30</f>
        <v>0</v>
      </c>
      <c r="I60" s="236">
        <f t="shared" ref="I60:AA60" si="25">I58/30</f>
        <v>0</v>
      </c>
      <c r="J60" s="236">
        <f t="shared" si="25"/>
        <v>0</v>
      </c>
      <c r="K60" s="236">
        <f t="shared" si="25"/>
        <v>0</v>
      </c>
      <c r="L60" s="236">
        <f t="shared" si="25"/>
        <v>0</v>
      </c>
      <c r="M60" s="236">
        <f t="shared" si="25"/>
        <v>0</v>
      </c>
      <c r="N60" s="236">
        <f t="shared" si="25"/>
        <v>0</v>
      </c>
      <c r="O60" s="236">
        <f t="shared" si="25"/>
        <v>0</v>
      </c>
      <c r="P60" s="236">
        <f t="shared" si="25"/>
        <v>0</v>
      </c>
      <c r="Q60" s="236">
        <f t="shared" si="25"/>
        <v>0</v>
      </c>
      <c r="R60" s="236">
        <f t="shared" si="25"/>
        <v>0</v>
      </c>
      <c r="S60" s="236">
        <f t="shared" si="25"/>
        <v>0</v>
      </c>
      <c r="T60" s="236">
        <f t="shared" si="25"/>
        <v>0</v>
      </c>
      <c r="U60" s="236">
        <f t="shared" si="25"/>
        <v>0</v>
      </c>
      <c r="V60" s="236">
        <f t="shared" si="25"/>
        <v>0</v>
      </c>
      <c r="W60" s="236">
        <f t="shared" si="25"/>
        <v>0</v>
      </c>
      <c r="X60" s="236">
        <f t="shared" si="25"/>
        <v>0</v>
      </c>
      <c r="Y60" s="236">
        <f t="shared" si="25"/>
        <v>0</v>
      </c>
      <c r="Z60" s="236">
        <f t="shared" si="25"/>
        <v>0</v>
      </c>
      <c r="AA60" s="236">
        <f t="shared" si="25"/>
        <v>0</v>
      </c>
    </row>
    <row r="61" spans="2:27" x14ac:dyDescent="0.2">
      <c r="B61" s="221">
        <f t="shared" si="23"/>
        <v>29</v>
      </c>
      <c r="C61" s="228" t="s">
        <v>410</v>
      </c>
      <c r="D61" s="228"/>
      <c r="E61" s="229" t="s">
        <v>3</v>
      </c>
      <c r="F61" s="230"/>
      <c r="G61" s="235"/>
      <c r="H61" s="236">
        <f>IFERROR(H59/H57,0)</f>
        <v>0</v>
      </c>
      <c r="I61" s="236">
        <f t="shared" ref="I61:AA61" si="26">IFERROR(I59/I57,0)</f>
        <v>0</v>
      </c>
      <c r="J61" s="236">
        <f t="shared" si="26"/>
        <v>0</v>
      </c>
      <c r="K61" s="236">
        <f t="shared" si="26"/>
        <v>0</v>
      </c>
      <c r="L61" s="236">
        <f t="shared" si="26"/>
        <v>0</v>
      </c>
      <c r="M61" s="236">
        <f t="shared" si="26"/>
        <v>0</v>
      </c>
      <c r="N61" s="236">
        <f t="shared" si="26"/>
        <v>0</v>
      </c>
      <c r="O61" s="236">
        <f t="shared" si="26"/>
        <v>0</v>
      </c>
      <c r="P61" s="236">
        <f t="shared" si="26"/>
        <v>0</v>
      </c>
      <c r="Q61" s="236">
        <f t="shared" si="26"/>
        <v>0</v>
      </c>
      <c r="R61" s="236">
        <f t="shared" si="26"/>
        <v>0</v>
      </c>
      <c r="S61" s="236">
        <f t="shared" si="26"/>
        <v>0</v>
      </c>
      <c r="T61" s="236">
        <f t="shared" si="26"/>
        <v>0</v>
      </c>
      <c r="U61" s="236">
        <f t="shared" si="26"/>
        <v>0</v>
      </c>
      <c r="V61" s="236">
        <f t="shared" si="26"/>
        <v>0</v>
      </c>
      <c r="W61" s="236">
        <f t="shared" si="26"/>
        <v>0</v>
      </c>
      <c r="X61" s="236">
        <f t="shared" si="26"/>
        <v>0</v>
      </c>
      <c r="Y61" s="236">
        <f t="shared" si="26"/>
        <v>0</v>
      </c>
      <c r="Z61" s="236">
        <f t="shared" si="26"/>
        <v>0</v>
      </c>
      <c r="AA61" s="236">
        <f t="shared" si="26"/>
        <v>0</v>
      </c>
    </row>
    <row r="62" spans="2:27" x14ac:dyDescent="0.2">
      <c r="B62" s="221">
        <f t="shared" si="23"/>
        <v>30</v>
      </c>
      <c r="C62" s="228" t="s">
        <v>411</v>
      </c>
      <c r="D62" s="228"/>
      <c r="E62" s="229" t="s">
        <v>3</v>
      </c>
      <c r="F62" s="230"/>
      <c r="G62" s="235"/>
      <c r="H62" s="236">
        <f>H60*H61</f>
        <v>0</v>
      </c>
      <c r="I62" s="236">
        <f t="shared" ref="I62:AA62" si="27">I60*I61</f>
        <v>0</v>
      </c>
      <c r="J62" s="236">
        <f t="shared" si="27"/>
        <v>0</v>
      </c>
      <c r="K62" s="236">
        <f t="shared" si="27"/>
        <v>0</v>
      </c>
      <c r="L62" s="236">
        <f t="shared" si="27"/>
        <v>0</v>
      </c>
      <c r="M62" s="236">
        <f t="shared" si="27"/>
        <v>0</v>
      </c>
      <c r="N62" s="236">
        <f t="shared" si="27"/>
        <v>0</v>
      </c>
      <c r="O62" s="236">
        <f t="shared" si="27"/>
        <v>0</v>
      </c>
      <c r="P62" s="236">
        <f t="shared" si="27"/>
        <v>0</v>
      </c>
      <c r="Q62" s="236">
        <f t="shared" si="27"/>
        <v>0</v>
      </c>
      <c r="R62" s="236">
        <f t="shared" si="27"/>
        <v>0</v>
      </c>
      <c r="S62" s="236">
        <f t="shared" si="27"/>
        <v>0</v>
      </c>
      <c r="T62" s="236">
        <f t="shared" si="27"/>
        <v>0</v>
      </c>
      <c r="U62" s="236">
        <f t="shared" si="27"/>
        <v>0</v>
      </c>
      <c r="V62" s="236">
        <f t="shared" si="27"/>
        <v>0</v>
      </c>
      <c r="W62" s="236">
        <f t="shared" si="27"/>
        <v>0</v>
      </c>
      <c r="X62" s="236">
        <f t="shared" si="27"/>
        <v>0</v>
      </c>
      <c r="Y62" s="236">
        <f t="shared" si="27"/>
        <v>0</v>
      </c>
      <c r="Z62" s="236">
        <f t="shared" si="27"/>
        <v>0</v>
      </c>
      <c r="AA62" s="236">
        <f t="shared" si="27"/>
        <v>0</v>
      </c>
    </row>
    <row r="63" spans="2:27" x14ac:dyDescent="0.2">
      <c r="B63" s="221">
        <f t="shared" si="23"/>
        <v>31</v>
      </c>
      <c r="C63" s="228" t="s">
        <v>412</v>
      </c>
      <c r="D63" s="228"/>
      <c r="E63" s="229" t="s">
        <v>717</v>
      </c>
      <c r="F63" s="230"/>
      <c r="G63" s="237">
        <f t="shared" ref="G63:G68" si="28">ROUND(SUM(H63:BE63),2)</f>
        <v>0</v>
      </c>
      <c r="H63" s="238">
        <f>(H47/12)</f>
        <v>0</v>
      </c>
      <c r="I63" s="238">
        <f t="shared" ref="I63:AA63" si="29">(I47/12)</f>
        <v>0</v>
      </c>
      <c r="J63" s="238">
        <f t="shared" si="29"/>
        <v>0</v>
      </c>
      <c r="K63" s="238">
        <f t="shared" si="29"/>
        <v>0</v>
      </c>
      <c r="L63" s="238">
        <f t="shared" si="29"/>
        <v>0</v>
      </c>
      <c r="M63" s="238">
        <f t="shared" si="29"/>
        <v>0</v>
      </c>
      <c r="N63" s="238">
        <f t="shared" si="29"/>
        <v>0</v>
      </c>
      <c r="O63" s="238">
        <f t="shared" si="29"/>
        <v>0</v>
      </c>
      <c r="P63" s="238">
        <f t="shared" si="29"/>
        <v>0</v>
      </c>
      <c r="Q63" s="238">
        <f t="shared" si="29"/>
        <v>0</v>
      </c>
      <c r="R63" s="238">
        <f t="shared" si="29"/>
        <v>0</v>
      </c>
      <c r="S63" s="238">
        <f t="shared" si="29"/>
        <v>0</v>
      </c>
      <c r="T63" s="238">
        <f t="shared" si="29"/>
        <v>0</v>
      </c>
      <c r="U63" s="238">
        <f t="shared" si="29"/>
        <v>0</v>
      </c>
      <c r="V63" s="238">
        <f t="shared" si="29"/>
        <v>0</v>
      </c>
      <c r="W63" s="238">
        <f t="shared" si="29"/>
        <v>0</v>
      </c>
      <c r="X63" s="238">
        <f t="shared" si="29"/>
        <v>0</v>
      </c>
      <c r="Y63" s="238">
        <f t="shared" si="29"/>
        <v>0</v>
      </c>
      <c r="Z63" s="238">
        <f t="shared" si="29"/>
        <v>0</v>
      </c>
      <c r="AA63" s="238">
        <f t="shared" si="29"/>
        <v>0</v>
      </c>
    </row>
    <row r="64" spans="2:27" x14ac:dyDescent="0.2">
      <c r="B64" s="221">
        <f t="shared" si="23"/>
        <v>32</v>
      </c>
      <c r="C64" s="228" t="s">
        <v>413</v>
      </c>
      <c r="D64" s="228"/>
      <c r="E64" s="229" t="s">
        <v>717</v>
      </c>
      <c r="F64" s="230"/>
      <c r="G64" s="237">
        <f t="shared" si="28"/>
        <v>0</v>
      </c>
      <c r="H64" s="238">
        <f>H63*H62</f>
        <v>0</v>
      </c>
      <c r="I64" s="238">
        <f t="shared" ref="I64:AA64" si="30">I63*I62</f>
        <v>0</v>
      </c>
      <c r="J64" s="238">
        <f t="shared" si="30"/>
        <v>0</v>
      </c>
      <c r="K64" s="238">
        <f t="shared" si="30"/>
        <v>0</v>
      </c>
      <c r="L64" s="238">
        <f t="shared" si="30"/>
        <v>0</v>
      </c>
      <c r="M64" s="238">
        <f t="shared" si="30"/>
        <v>0</v>
      </c>
      <c r="N64" s="238">
        <f t="shared" si="30"/>
        <v>0</v>
      </c>
      <c r="O64" s="238">
        <f t="shared" si="30"/>
        <v>0</v>
      </c>
      <c r="P64" s="238">
        <f t="shared" si="30"/>
        <v>0</v>
      </c>
      <c r="Q64" s="238">
        <f t="shared" si="30"/>
        <v>0</v>
      </c>
      <c r="R64" s="238">
        <f t="shared" si="30"/>
        <v>0</v>
      </c>
      <c r="S64" s="238">
        <f t="shared" si="30"/>
        <v>0</v>
      </c>
      <c r="T64" s="238">
        <f t="shared" si="30"/>
        <v>0</v>
      </c>
      <c r="U64" s="238">
        <f t="shared" si="30"/>
        <v>0</v>
      </c>
      <c r="V64" s="238">
        <f t="shared" si="30"/>
        <v>0</v>
      </c>
      <c r="W64" s="238">
        <f t="shared" si="30"/>
        <v>0</v>
      </c>
      <c r="X64" s="238">
        <f t="shared" si="30"/>
        <v>0</v>
      </c>
      <c r="Y64" s="238">
        <f t="shared" si="30"/>
        <v>0</v>
      </c>
      <c r="Z64" s="238">
        <f t="shared" si="30"/>
        <v>0</v>
      </c>
      <c r="AA64" s="238">
        <f t="shared" si="30"/>
        <v>0</v>
      </c>
    </row>
    <row r="65" spans="2:57" x14ac:dyDescent="0.2">
      <c r="B65" s="221">
        <f t="shared" si="23"/>
        <v>33</v>
      </c>
      <c r="C65" s="228" t="s">
        <v>414</v>
      </c>
      <c r="D65" s="228"/>
      <c r="E65" s="229" t="s">
        <v>717</v>
      </c>
      <c r="F65" s="230"/>
      <c r="G65" s="237">
        <f t="shared" si="28"/>
        <v>0</v>
      </c>
      <c r="H65" s="238">
        <f>H63-H64</f>
        <v>0</v>
      </c>
      <c r="I65" s="238">
        <f t="shared" ref="I65:AA65" si="31">I63-I64</f>
        <v>0</v>
      </c>
      <c r="J65" s="238">
        <f t="shared" si="31"/>
        <v>0</v>
      </c>
      <c r="K65" s="238">
        <f t="shared" si="31"/>
        <v>0</v>
      </c>
      <c r="L65" s="238">
        <f t="shared" si="31"/>
        <v>0</v>
      </c>
      <c r="M65" s="238">
        <f t="shared" si="31"/>
        <v>0</v>
      </c>
      <c r="N65" s="238">
        <f t="shared" si="31"/>
        <v>0</v>
      </c>
      <c r="O65" s="238">
        <f t="shared" si="31"/>
        <v>0</v>
      </c>
      <c r="P65" s="238">
        <f t="shared" si="31"/>
        <v>0</v>
      </c>
      <c r="Q65" s="238">
        <f t="shared" si="31"/>
        <v>0</v>
      </c>
      <c r="R65" s="238">
        <f t="shared" si="31"/>
        <v>0</v>
      </c>
      <c r="S65" s="238">
        <f t="shared" si="31"/>
        <v>0</v>
      </c>
      <c r="T65" s="238">
        <f t="shared" si="31"/>
        <v>0</v>
      </c>
      <c r="U65" s="238">
        <f t="shared" si="31"/>
        <v>0</v>
      </c>
      <c r="V65" s="238">
        <f t="shared" si="31"/>
        <v>0</v>
      </c>
      <c r="W65" s="238">
        <f t="shared" si="31"/>
        <v>0</v>
      </c>
      <c r="X65" s="238">
        <f t="shared" si="31"/>
        <v>0</v>
      </c>
      <c r="Y65" s="238">
        <f t="shared" si="31"/>
        <v>0</v>
      </c>
      <c r="Z65" s="238">
        <f t="shared" si="31"/>
        <v>0</v>
      </c>
      <c r="AA65" s="238">
        <f t="shared" si="31"/>
        <v>0</v>
      </c>
    </row>
    <row r="66" spans="2:57" x14ac:dyDescent="0.2">
      <c r="B66" s="221">
        <f t="shared" si="23"/>
        <v>34</v>
      </c>
      <c r="C66" s="228" t="s">
        <v>710</v>
      </c>
      <c r="D66" s="228"/>
      <c r="E66" s="229" t="s">
        <v>711</v>
      </c>
      <c r="F66" s="230"/>
      <c r="G66" s="237">
        <f t="shared" si="28"/>
        <v>0</v>
      </c>
      <c r="H66" s="238">
        <f>H8-H28</f>
        <v>0</v>
      </c>
      <c r="I66" s="238">
        <f t="shared" ref="I66:AA66" si="32">I8-I28</f>
        <v>0</v>
      </c>
      <c r="J66" s="238">
        <f t="shared" si="32"/>
        <v>0</v>
      </c>
      <c r="K66" s="238">
        <f t="shared" si="32"/>
        <v>0</v>
      </c>
      <c r="L66" s="238">
        <f t="shared" si="32"/>
        <v>0</v>
      </c>
      <c r="M66" s="238">
        <f t="shared" si="32"/>
        <v>0</v>
      </c>
      <c r="N66" s="238">
        <f t="shared" si="32"/>
        <v>0</v>
      </c>
      <c r="O66" s="238">
        <f t="shared" si="32"/>
        <v>0</v>
      </c>
      <c r="P66" s="238">
        <f t="shared" si="32"/>
        <v>0</v>
      </c>
      <c r="Q66" s="238">
        <f t="shared" si="32"/>
        <v>0</v>
      </c>
      <c r="R66" s="238">
        <f t="shared" si="32"/>
        <v>0</v>
      </c>
      <c r="S66" s="238">
        <f t="shared" si="32"/>
        <v>0</v>
      </c>
      <c r="T66" s="238">
        <f t="shared" si="32"/>
        <v>0</v>
      </c>
      <c r="U66" s="238">
        <f t="shared" si="32"/>
        <v>0</v>
      </c>
      <c r="V66" s="238">
        <f t="shared" si="32"/>
        <v>0</v>
      </c>
      <c r="W66" s="238">
        <f t="shared" si="32"/>
        <v>0</v>
      </c>
      <c r="X66" s="238">
        <f t="shared" si="32"/>
        <v>0</v>
      </c>
      <c r="Y66" s="238">
        <f t="shared" si="32"/>
        <v>0</v>
      </c>
      <c r="Z66" s="238">
        <f t="shared" si="32"/>
        <v>0</v>
      </c>
      <c r="AA66" s="238">
        <f t="shared" si="32"/>
        <v>0</v>
      </c>
      <c r="AB66" s="391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  <c r="AU66" s="392"/>
      <c r="AV66" s="392"/>
      <c r="AW66" s="392"/>
      <c r="AX66" s="392"/>
      <c r="AY66" s="392"/>
      <c r="AZ66" s="392"/>
      <c r="BA66" s="392"/>
      <c r="BB66" s="392"/>
      <c r="BC66" s="392"/>
      <c r="BD66" s="392"/>
      <c r="BE66" s="392"/>
    </row>
    <row r="67" spans="2:57" x14ac:dyDescent="0.2">
      <c r="B67" s="221">
        <f t="shared" si="23"/>
        <v>35</v>
      </c>
      <c r="C67" s="228" t="s">
        <v>714</v>
      </c>
      <c r="D67" s="228"/>
      <c r="E67" s="229" t="s">
        <v>711</v>
      </c>
      <c r="F67" s="230"/>
      <c r="G67" s="237">
        <f t="shared" si="28"/>
        <v>0</v>
      </c>
      <c r="H67" s="238">
        <f>H45</f>
        <v>0</v>
      </c>
      <c r="I67" s="238">
        <f t="shared" ref="I67:AA67" si="33">I45</f>
        <v>0</v>
      </c>
      <c r="J67" s="238">
        <f t="shared" si="33"/>
        <v>0</v>
      </c>
      <c r="K67" s="238">
        <f t="shared" si="33"/>
        <v>0</v>
      </c>
      <c r="L67" s="238">
        <f t="shared" si="33"/>
        <v>0</v>
      </c>
      <c r="M67" s="238">
        <f t="shared" si="33"/>
        <v>0</v>
      </c>
      <c r="N67" s="238">
        <f t="shared" si="33"/>
        <v>0</v>
      </c>
      <c r="O67" s="238">
        <f t="shared" si="33"/>
        <v>0</v>
      </c>
      <c r="P67" s="238">
        <f t="shared" si="33"/>
        <v>0</v>
      </c>
      <c r="Q67" s="238">
        <f t="shared" si="33"/>
        <v>0</v>
      </c>
      <c r="R67" s="238">
        <f t="shared" si="33"/>
        <v>0</v>
      </c>
      <c r="S67" s="238">
        <f t="shared" si="33"/>
        <v>0</v>
      </c>
      <c r="T67" s="238">
        <f t="shared" si="33"/>
        <v>0</v>
      </c>
      <c r="U67" s="238">
        <f t="shared" si="33"/>
        <v>0</v>
      </c>
      <c r="V67" s="238">
        <f t="shared" si="33"/>
        <v>0</v>
      </c>
      <c r="W67" s="238">
        <f t="shared" si="33"/>
        <v>0</v>
      </c>
      <c r="X67" s="238">
        <f t="shared" si="33"/>
        <v>0</v>
      </c>
      <c r="Y67" s="238">
        <f t="shared" si="33"/>
        <v>0</v>
      </c>
      <c r="Z67" s="238">
        <f t="shared" si="33"/>
        <v>0</v>
      </c>
      <c r="AA67" s="238">
        <f t="shared" si="33"/>
        <v>0</v>
      </c>
      <c r="AB67" s="391"/>
      <c r="AC67" s="392"/>
      <c r="AD67" s="392"/>
      <c r="AE67" s="392"/>
      <c r="AF67" s="392"/>
      <c r="AG67" s="392"/>
      <c r="AH67" s="392"/>
      <c r="AI67" s="392"/>
      <c r="AJ67" s="392"/>
      <c r="AK67" s="392"/>
      <c r="AL67" s="392"/>
      <c r="AM67" s="392"/>
      <c r="AN67" s="392"/>
      <c r="AO67" s="392"/>
      <c r="AP67" s="392"/>
      <c r="AQ67" s="392"/>
      <c r="AR67" s="392"/>
      <c r="AS67" s="392"/>
      <c r="AT67" s="392"/>
      <c r="AU67" s="392"/>
      <c r="AV67" s="392"/>
      <c r="AW67" s="392"/>
      <c r="AX67" s="392"/>
      <c r="AY67" s="392"/>
      <c r="AZ67" s="392"/>
      <c r="BA67" s="392"/>
      <c r="BB67" s="392"/>
      <c r="BC67" s="392"/>
      <c r="BD67" s="392"/>
      <c r="BE67" s="392"/>
    </row>
    <row r="68" spans="2:57" x14ac:dyDescent="0.2">
      <c r="B68" s="221">
        <f t="shared" si="23"/>
        <v>36</v>
      </c>
      <c r="C68" s="228" t="s">
        <v>715</v>
      </c>
      <c r="D68" s="228"/>
      <c r="E68" s="229" t="s">
        <v>711</v>
      </c>
      <c r="F68" s="230"/>
      <c r="G68" s="237">
        <f t="shared" si="28"/>
        <v>0</v>
      </c>
      <c r="H68" s="238">
        <f>H66</f>
        <v>0</v>
      </c>
      <c r="I68" s="238">
        <f t="shared" ref="I68:AA68" si="34">I66</f>
        <v>0</v>
      </c>
      <c r="J68" s="238">
        <f t="shared" si="34"/>
        <v>0</v>
      </c>
      <c r="K68" s="238">
        <f t="shared" si="34"/>
        <v>0</v>
      </c>
      <c r="L68" s="238">
        <f t="shared" si="34"/>
        <v>0</v>
      </c>
      <c r="M68" s="238">
        <f t="shared" si="34"/>
        <v>0</v>
      </c>
      <c r="N68" s="238">
        <f t="shared" si="34"/>
        <v>0</v>
      </c>
      <c r="O68" s="238">
        <f t="shared" si="34"/>
        <v>0</v>
      </c>
      <c r="P68" s="238">
        <f t="shared" si="34"/>
        <v>0</v>
      </c>
      <c r="Q68" s="238">
        <f t="shared" si="34"/>
        <v>0</v>
      </c>
      <c r="R68" s="238">
        <f t="shared" si="34"/>
        <v>0</v>
      </c>
      <c r="S68" s="238">
        <f t="shared" si="34"/>
        <v>0</v>
      </c>
      <c r="T68" s="238">
        <f t="shared" si="34"/>
        <v>0</v>
      </c>
      <c r="U68" s="238">
        <f t="shared" si="34"/>
        <v>0</v>
      </c>
      <c r="V68" s="238">
        <f t="shared" si="34"/>
        <v>0</v>
      </c>
      <c r="W68" s="238">
        <f t="shared" si="34"/>
        <v>0</v>
      </c>
      <c r="X68" s="238">
        <f t="shared" si="34"/>
        <v>0</v>
      </c>
      <c r="Y68" s="238">
        <f t="shared" si="34"/>
        <v>0</v>
      </c>
      <c r="Z68" s="238">
        <f t="shared" si="34"/>
        <v>0</v>
      </c>
      <c r="AA68" s="238">
        <f t="shared" si="34"/>
        <v>0</v>
      </c>
      <c r="AB68" s="391"/>
      <c r="AC68" s="392"/>
      <c r="AD68" s="392"/>
      <c r="AE68" s="392"/>
      <c r="AF68" s="392"/>
      <c r="AG68" s="392"/>
      <c r="AH68" s="392"/>
      <c r="AI68" s="392"/>
      <c r="AJ68" s="392"/>
      <c r="AK68" s="392"/>
      <c r="AL68" s="392"/>
      <c r="AM68" s="392"/>
      <c r="AN68" s="392"/>
      <c r="AO68" s="392"/>
      <c r="AP68" s="392"/>
      <c r="AQ68" s="392"/>
      <c r="AR68" s="392"/>
      <c r="AS68" s="392"/>
      <c r="AT68" s="392"/>
      <c r="AU68" s="392"/>
      <c r="AV68" s="392"/>
      <c r="AW68" s="392"/>
      <c r="AX68" s="392"/>
      <c r="AY68" s="392"/>
      <c r="AZ68" s="392"/>
      <c r="BA68" s="392"/>
      <c r="BB68" s="392"/>
      <c r="BC68" s="392"/>
      <c r="BD68" s="392"/>
      <c r="BE68" s="392"/>
    </row>
  </sheetData>
  <sheetProtection password="C9A4" sheet="1" objects="1" scenarios="1"/>
  <mergeCells count="10">
    <mergeCell ref="B2:G2"/>
    <mergeCell ref="B55:F55"/>
    <mergeCell ref="B43:F43"/>
    <mergeCell ref="B3:F3"/>
    <mergeCell ref="B9:B12"/>
    <mergeCell ref="B23:F23"/>
    <mergeCell ref="B29:B32"/>
    <mergeCell ref="B13:B17"/>
    <mergeCell ref="B33:B37"/>
    <mergeCell ref="B4:F4"/>
  </mergeCells>
  <conditionalFormatting sqref="G17 G37">
    <cfRule type="cellIs" dxfId="36" priority="24" operator="equal">
      <formula>"ERRO"</formula>
    </cfRule>
  </conditionalFormatting>
  <conditionalFormatting sqref="G51:G52 H58:AA59">
    <cfRule type="cellIs" dxfId="35" priority="25" operator="lessThan">
      <formula>0</formula>
    </cfRule>
  </conditionalFormatting>
  <conditionalFormatting sqref="H17:AA17 H37:AA37">
    <cfRule type="cellIs" dxfId="34" priority="26" operator="greaterThan">
      <formula>1</formula>
    </cfRule>
    <cfRule type="cellIs" dxfId="33" priority="27" operator="lessThan">
      <formula>0</formula>
    </cfRule>
  </conditionalFormatting>
  <conditionalFormatting sqref="H57:AA59">
    <cfRule type="cellIs" dxfId="32" priority="1" operator="greaterThan">
      <formula>24</formula>
    </cfRule>
    <cfRule type="cellIs" dxfId="31" priority="2" operator="lessThan">
      <formula>0</formula>
    </cfRule>
  </conditionalFormatting>
  <conditionalFormatting sqref="H58:AA58">
    <cfRule type="cellIs" dxfId="30" priority="16" operator="greaterThan">
      <formula>22</formula>
    </cfRule>
  </conditionalFormatting>
  <conditionalFormatting sqref="H59:AA59">
    <cfRule type="cellIs" dxfId="29" priority="15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687C-1E1C-4A36-9EA6-81E6612F3CDE}">
  <sheetPr codeName="Planilha16">
    <tabColor theme="3"/>
  </sheetPr>
  <dimension ref="B2:Q101"/>
  <sheetViews>
    <sheetView showGridLines="0" zoomScaleNormal="100" workbookViewId="0">
      <pane ySplit="4" topLeftCell="A89" activePane="bottomLeft" state="frozen"/>
      <selection activeCell="H20" sqref="H20"/>
      <selection pane="bottomLeft" activeCell="C90" sqref="C90:H90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75" t="s">
        <v>966</v>
      </c>
      <c r="E2" s="975"/>
      <c r="F2" s="975"/>
      <c r="G2" s="975"/>
      <c r="H2" s="975"/>
      <c r="I2" s="975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88" t="s">
        <v>798</v>
      </c>
      <c r="C3" s="989"/>
      <c r="D3" s="989"/>
      <c r="E3" s="989"/>
      <c r="F3" s="989"/>
      <c r="G3" s="989"/>
      <c r="H3" s="989"/>
      <c r="I3" s="989"/>
      <c r="J3" s="990"/>
      <c r="K3" s="988" t="s">
        <v>944</v>
      </c>
      <c r="L3" s="989"/>
      <c r="M3" s="989"/>
      <c r="N3" s="989"/>
      <c r="O3" s="989"/>
      <c r="P3" s="990"/>
    </row>
    <row r="4" spans="2:16" ht="15" customHeight="1" x14ac:dyDescent="0.25">
      <c r="B4" s="991"/>
      <c r="C4" s="992"/>
      <c r="D4" s="992"/>
      <c r="E4" s="992"/>
      <c r="F4" s="992"/>
      <c r="G4" s="992"/>
      <c r="H4" s="992"/>
      <c r="I4" s="992"/>
      <c r="J4" s="993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48" t="s">
        <v>692</v>
      </c>
      <c r="C5" s="1049"/>
      <c r="D5" s="1049"/>
      <c r="E5" s="1049"/>
      <c r="F5" s="1049"/>
      <c r="G5" s="1049"/>
      <c r="H5" s="1049"/>
      <c r="I5" s="1049"/>
      <c r="J5" s="1049"/>
      <c r="K5" s="214"/>
      <c r="L5" s="214"/>
      <c r="M5" s="497"/>
      <c r="N5" s="214"/>
      <c r="O5" s="214"/>
      <c r="P5" s="497"/>
    </row>
    <row r="6" spans="2:16" x14ac:dyDescent="0.25">
      <c r="B6" s="1050" t="s">
        <v>282</v>
      </c>
      <c r="C6" s="1051"/>
      <c r="D6" s="1051"/>
      <c r="E6" s="1051"/>
      <c r="F6" s="1051"/>
      <c r="G6" s="1051"/>
      <c r="H6" s="1051"/>
      <c r="I6" s="1051"/>
      <c r="J6" s="1052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61" t="s">
        <v>283</v>
      </c>
      <c r="C7" s="1061"/>
      <c r="D7" s="1061"/>
      <c r="E7" s="1062"/>
      <c r="F7" s="1062"/>
      <c r="G7" s="1062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53"/>
      <c r="D8" s="1054"/>
      <c r="E8" s="1054"/>
      <c r="F8" s="1054"/>
      <c r="G8" s="1054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53"/>
      <c r="D9" s="1054"/>
      <c r="E9" s="1054"/>
      <c r="F9" s="1054"/>
      <c r="G9" s="1054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53"/>
      <c r="D10" s="1054"/>
      <c r="E10" s="1054"/>
      <c r="F10" s="1054"/>
      <c r="G10" s="1054"/>
      <c r="H10" s="168"/>
      <c r="I10" s="317"/>
      <c r="J10" s="489">
        <f t="shared" si="0"/>
        <v>0</v>
      </c>
      <c r="K10" s="322"/>
      <c r="L10" s="322"/>
      <c r="M10" s="322" t="s">
        <v>266</v>
      </c>
      <c r="N10" s="322"/>
      <c r="O10" s="322"/>
      <c r="P10" s="322"/>
    </row>
    <row r="11" spans="2:16" ht="15" customHeight="1" outlineLevel="1" x14ac:dyDescent="0.25">
      <c r="B11" s="167">
        <v>4</v>
      </c>
      <c r="C11" s="1053"/>
      <c r="D11" s="1054"/>
      <c r="E11" s="1054"/>
      <c r="F11" s="1054"/>
      <c r="G11" s="1054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53"/>
      <c r="D12" s="1054"/>
      <c r="E12" s="1054"/>
      <c r="F12" s="1054"/>
      <c r="G12" s="1054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53"/>
      <c r="D13" s="1054"/>
      <c r="E13" s="1054"/>
      <c r="F13" s="1054"/>
      <c r="G13" s="1054"/>
      <c r="H13" s="168"/>
      <c r="I13" s="317"/>
      <c r="J13" s="489">
        <f t="shared" si="0"/>
        <v>0</v>
      </c>
      <c r="K13" s="322"/>
      <c r="L13" s="322" t="s">
        <v>266</v>
      </c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53"/>
      <c r="D14" s="1054"/>
      <c r="E14" s="1054"/>
      <c r="F14" s="1054"/>
      <c r="G14" s="1054"/>
      <c r="H14" s="168"/>
      <c r="I14" s="317"/>
      <c r="J14" s="489">
        <f t="shared" si="0"/>
        <v>0</v>
      </c>
      <c r="K14" s="322" t="s">
        <v>266</v>
      </c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53"/>
      <c r="D15" s="1054"/>
      <c r="E15" s="1054"/>
      <c r="F15" s="1054"/>
      <c r="G15" s="1054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53"/>
      <c r="D16" s="1054"/>
      <c r="E16" s="1054"/>
      <c r="F16" s="1054"/>
      <c r="G16" s="1054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53"/>
      <c r="D17" s="1054"/>
      <c r="E17" s="1054"/>
      <c r="F17" s="1054"/>
      <c r="G17" s="1054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53"/>
      <c r="D18" s="1054"/>
      <c r="E18" s="1054"/>
      <c r="F18" s="1054"/>
      <c r="G18" s="1054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53"/>
      <c r="D19" s="1054"/>
      <c r="E19" s="1054"/>
      <c r="F19" s="1054"/>
      <c r="G19" s="1054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53"/>
      <c r="D20" s="1054"/>
      <c r="E20" s="1054"/>
      <c r="F20" s="1054"/>
      <c r="G20" s="1054"/>
      <c r="H20" s="168" t="s">
        <v>266</v>
      </c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53"/>
      <c r="D21" s="1054"/>
      <c r="E21" s="1054"/>
      <c r="F21" s="1054"/>
      <c r="G21" s="1054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53"/>
      <c r="D22" s="1054"/>
      <c r="E22" s="1054"/>
      <c r="F22" s="1054"/>
      <c r="G22" s="1054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53"/>
      <c r="D23" s="1054"/>
      <c r="E23" s="1054"/>
      <c r="F23" s="1054"/>
      <c r="G23" s="1054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53"/>
      <c r="D24" s="1054"/>
      <c r="E24" s="1054"/>
      <c r="F24" s="1054"/>
      <c r="G24" s="1054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53"/>
      <c r="D25" s="1054"/>
      <c r="E25" s="1054"/>
      <c r="F25" s="1054"/>
      <c r="G25" s="1054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53"/>
      <c r="D26" s="1054"/>
      <c r="E26" s="1054"/>
      <c r="F26" s="1054"/>
      <c r="G26" s="1054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53"/>
      <c r="D27" s="1054"/>
      <c r="E27" s="1054"/>
      <c r="F27" s="1054"/>
      <c r="G27" s="1054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53"/>
      <c r="D28" s="1054"/>
      <c r="E28" s="1054"/>
      <c r="F28" s="1054"/>
      <c r="G28" s="1054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53"/>
      <c r="D29" s="1054"/>
      <c r="E29" s="1054"/>
      <c r="F29" s="1054"/>
      <c r="G29" s="1054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53"/>
      <c r="D30" s="1054"/>
      <c r="E30" s="1054"/>
      <c r="F30" s="1054"/>
      <c r="G30" s="1054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53"/>
      <c r="D31" s="1054"/>
      <c r="E31" s="1054"/>
      <c r="F31" s="1054"/>
      <c r="G31" s="1054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53"/>
      <c r="D32" s="1054"/>
      <c r="E32" s="1054"/>
      <c r="F32" s="1054"/>
      <c r="G32" s="1054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53"/>
      <c r="D33" s="1054"/>
      <c r="E33" s="1054"/>
      <c r="F33" s="1054"/>
      <c r="G33" s="1054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53"/>
      <c r="D34" s="1054"/>
      <c r="E34" s="1054"/>
      <c r="F34" s="1054"/>
      <c r="G34" s="1054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53"/>
      <c r="D35" s="1054"/>
      <c r="E35" s="1054"/>
      <c r="F35" s="1054"/>
      <c r="G35" s="1054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53"/>
      <c r="D36" s="1054"/>
      <c r="E36" s="1054"/>
      <c r="F36" s="1054"/>
      <c r="G36" s="1054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53"/>
      <c r="D37" s="1054"/>
      <c r="E37" s="1054"/>
      <c r="F37" s="1054"/>
      <c r="G37" s="1054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53"/>
      <c r="D38" s="1054"/>
      <c r="E38" s="1054"/>
      <c r="F38" s="1054"/>
      <c r="G38" s="1054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53"/>
      <c r="D39" s="1054"/>
      <c r="E39" s="1054"/>
      <c r="F39" s="1054"/>
      <c r="G39" s="1054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53"/>
      <c r="D40" s="1054"/>
      <c r="E40" s="1054"/>
      <c r="F40" s="1054"/>
      <c r="G40" s="1054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53"/>
      <c r="D41" s="1054"/>
      <c r="E41" s="1054"/>
      <c r="F41" s="1054"/>
      <c r="G41" s="1054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53"/>
      <c r="D42" s="1054"/>
      <c r="E42" s="1054"/>
      <c r="F42" s="1054"/>
      <c r="G42" s="1054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53"/>
      <c r="D43" s="1054"/>
      <c r="E43" s="1054"/>
      <c r="F43" s="1054"/>
      <c r="G43" s="1054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53"/>
      <c r="D44" s="1054"/>
      <c r="E44" s="1054"/>
      <c r="F44" s="1054"/>
      <c r="G44" s="1054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53"/>
      <c r="D45" s="1054"/>
      <c r="E45" s="1054"/>
      <c r="F45" s="1054"/>
      <c r="G45" s="1054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53"/>
      <c r="D46" s="1054"/>
      <c r="E46" s="1054"/>
      <c r="F46" s="1054"/>
      <c r="G46" s="1054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53"/>
      <c r="D47" s="1054"/>
      <c r="E47" s="1054"/>
      <c r="F47" s="1054"/>
      <c r="G47" s="1054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58" t="s">
        <v>288</v>
      </c>
      <c r="D48" s="1059"/>
      <c r="E48" s="1059"/>
      <c r="F48" s="1059"/>
      <c r="G48" s="1059"/>
      <c r="H48" s="169">
        <v>20</v>
      </c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7" s="453" customFormat="1" ht="15" customHeight="1" x14ac:dyDescent="0.2">
      <c r="B49" s="459"/>
      <c r="C49" s="917" t="s">
        <v>926</v>
      </c>
      <c r="D49" s="917"/>
      <c r="E49" s="917"/>
      <c r="F49" s="917"/>
      <c r="G49" s="917"/>
      <c r="H49" s="917"/>
      <c r="I49" s="917"/>
      <c r="J49" s="917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7" s="453" customFormat="1" ht="15" customHeight="1" x14ac:dyDescent="0.2">
      <c r="B50" s="918" t="s">
        <v>916</v>
      </c>
      <c r="C50" s="919"/>
      <c r="D50" s="919"/>
      <c r="E50" s="919"/>
      <c r="F50" s="919"/>
      <c r="G50" s="919"/>
      <c r="H50" s="919"/>
      <c r="I50" s="919"/>
      <c r="J50" s="920"/>
      <c r="K50" s="478"/>
      <c r="L50" s="478"/>
      <c r="M50" s="478"/>
      <c r="N50" s="478"/>
      <c r="O50" s="478"/>
      <c r="P50" s="478"/>
      <c r="Q50" s="649"/>
    </row>
    <row r="51" spans="2:17" s="453" customFormat="1" ht="15" customHeight="1" x14ac:dyDescent="0.2">
      <c r="B51" s="918" t="s">
        <v>917</v>
      </c>
      <c r="C51" s="919"/>
      <c r="D51" s="919"/>
      <c r="E51" s="919"/>
      <c r="F51" s="919"/>
      <c r="G51" s="919"/>
      <c r="H51" s="919"/>
      <c r="I51" s="919"/>
      <c r="J51" s="920"/>
      <c r="K51" s="479"/>
      <c r="L51" s="479"/>
      <c r="M51" s="479"/>
      <c r="N51" s="479"/>
      <c r="O51" s="479"/>
      <c r="P51" s="479"/>
      <c r="Q51" s="649"/>
    </row>
    <row r="52" spans="2:17" s="453" customFormat="1" ht="15" customHeight="1" x14ac:dyDescent="0.2">
      <c r="B52" s="918" t="s">
        <v>918</v>
      </c>
      <c r="C52" s="919"/>
      <c r="D52" s="919"/>
      <c r="E52" s="919"/>
      <c r="F52" s="919"/>
      <c r="G52" s="919"/>
      <c r="H52" s="919"/>
      <c r="I52" s="919"/>
      <c r="J52" s="920"/>
      <c r="K52" s="480"/>
      <c r="L52" s="480"/>
      <c r="M52" s="480"/>
      <c r="N52" s="480"/>
      <c r="O52" s="480"/>
      <c r="P52" s="480"/>
      <c r="Q52" s="649"/>
    </row>
    <row r="53" spans="2:17" s="453" customFormat="1" ht="15" customHeight="1" x14ac:dyDescent="0.2">
      <c r="B53" s="918" t="s">
        <v>919</v>
      </c>
      <c r="C53" s="919"/>
      <c r="D53" s="919"/>
      <c r="E53" s="919"/>
      <c r="F53" s="919"/>
      <c r="G53" s="919"/>
      <c r="H53" s="919"/>
      <c r="I53" s="919"/>
      <c r="J53" s="920"/>
      <c r="K53" s="480"/>
      <c r="L53" s="480"/>
      <c r="M53" s="480"/>
      <c r="N53" s="480"/>
      <c r="O53" s="480"/>
      <c r="P53" s="480"/>
      <c r="Q53" s="649"/>
    </row>
    <row r="54" spans="2:17" s="453" customFormat="1" ht="15" customHeight="1" x14ac:dyDescent="0.2">
      <c r="B54" s="918" t="s">
        <v>920</v>
      </c>
      <c r="C54" s="919"/>
      <c r="D54" s="919"/>
      <c r="E54" s="919"/>
      <c r="F54" s="919"/>
      <c r="G54" s="919"/>
      <c r="H54" s="919"/>
      <c r="I54" s="919"/>
      <c r="J54" s="920"/>
      <c r="K54" s="478"/>
      <c r="L54" s="478"/>
      <c r="M54" s="478"/>
      <c r="N54" s="478"/>
      <c r="O54" s="478"/>
      <c r="P54" s="478"/>
      <c r="Q54" s="649"/>
    </row>
    <row r="55" spans="2:17" s="453" customFormat="1" x14ac:dyDescent="0.2">
      <c r="B55" s="918" t="s">
        <v>921</v>
      </c>
      <c r="C55" s="919"/>
      <c r="D55" s="919"/>
      <c r="E55" s="919"/>
      <c r="F55" s="919"/>
      <c r="G55" s="919"/>
      <c r="H55" s="919"/>
      <c r="I55" s="919"/>
      <c r="J55" s="920"/>
      <c r="K55" s="481"/>
      <c r="L55" s="481"/>
      <c r="M55" s="481"/>
      <c r="N55" s="481"/>
      <c r="O55" s="481"/>
      <c r="P55" s="481"/>
      <c r="Q55" s="649"/>
    </row>
    <row r="56" spans="2:17" s="453" customFormat="1" x14ac:dyDescent="0.2">
      <c r="B56" s="918" t="s">
        <v>922</v>
      </c>
      <c r="C56" s="919"/>
      <c r="D56" s="919"/>
      <c r="E56" s="919"/>
      <c r="F56" s="919"/>
      <c r="G56" s="919"/>
      <c r="H56" s="919"/>
      <c r="I56" s="919"/>
      <c r="J56" s="920"/>
      <c r="K56" s="482"/>
      <c r="L56" s="482"/>
      <c r="M56" s="482"/>
      <c r="N56" s="482"/>
      <c r="O56" s="482"/>
      <c r="P56" s="482"/>
      <c r="Q56" s="649"/>
    </row>
    <row r="57" spans="2:17" s="499" customFormat="1" ht="15" customHeight="1" x14ac:dyDescent="0.2">
      <c r="B57" s="1040" t="s">
        <v>923</v>
      </c>
      <c r="C57" s="1041"/>
      <c r="D57" s="1041"/>
      <c r="E57" s="1041"/>
      <c r="F57" s="1041"/>
      <c r="G57" s="1041"/>
      <c r="H57" s="1041"/>
      <c r="I57" s="1041"/>
      <c r="J57" s="1042"/>
      <c r="K57" s="994" t="s">
        <v>913</v>
      </c>
      <c r="L57" s="994"/>
      <c r="M57" s="994"/>
      <c r="N57" s="994" t="s">
        <v>913</v>
      </c>
      <c r="O57" s="994"/>
      <c r="P57" s="994"/>
    </row>
    <row r="58" spans="2:17" x14ac:dyDescent="0.25">
      <c r="B58" s="1050" t="s">
        <v>291</v>
      </c>
      <c r="C58" s="1051"/>
      <c r="D58" s="1051"/>
      <c r="E58" s="1051"/>
      <c r="F58" s="1051"/>
      <c r="G58" s="1051"/>
      <c r="H58" s="1051"/>
      <c r="I58" s="1051"/>
      <c r="J58" s="1052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7" ht="45" x14ac:dyDescent="0.25">
      <c r="B59" s="313"/>
      <c r="C59" s="1056" t="s">
        <v>293</v>
      </c>
      <c r="D59" s="1056"/>
      <c r="E59" s="1056"/>
      <c r="F59" s="1056"/>
      <c r="G59" s="1057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7" ht="15" customHeight="1" x14ac:dyDescent="0.25">
      <c r="B60" s="165">
        <v>1</v>
      </c>
      <c r="C60" s="1060"/>
      <c r="D60" s="1060"/>
      <c r="E60" s="1060"/>
      <c r="F60" s="1060"/>
      <c r="G60" s="1053"/>
      <c r="H60" s="636"/>
      <c r="I60" s="316"/>
      <c r="J60" s="489">
        <f>IFERROR(SMALL(K60:P60,1),0)</f>
        <v>0</v>
      </c>
      <c r="K60" s="322"/>
      <c r="L60" s="322"/>
      <c r="M60" s="322"/>
      <c r="N60" s="322"/>
      <c r="O60" s="322"/>
      <c r="P60" s="322"/>
    </row>
    <row r="61" spans="2:17" ht="15" customHeight="1" x14ac:dyDescent="0.25">
      <c r="B61" s="167">
        <v>2</v>
      </c>
      <c r="C61" s="1060"/>
      <c r="D61" s="1060"/>
      <c r="E61" s="1060"/>
      <c r="F61" s="1060"/>
      <c r="G61" s="1053"/>
      <c r="H61" s="177"/>
      <c r="I61" s="317"/>
      <c r="J61" s="489">
        <f>IFERROR(SMALL(K61:P61,1),0)</f>
        <v>0</v>
      </c>
      <c r="K61" s="322"/>
      <c r="L61" s="322"/>
      <c r="M61" s="322"/>
      <c r="N61" s="322"/>
      <c r="O61" s="322"/>
      <c r="P61" s="322"/>
    </row>
    <row r="62" spans="2:17" ht="15" customHeight="1" x14ac:dyDescent="0.25">
      <c r="B62" s="165">
        <v>3</v>
      </c>
      <c r="C62" s="1060"/>
      <c r="D62" s="1060"/>
      <c r="E62" s="1060"/>
      <c r="F62" s="1060"/>
      <c r="G62" s="1053"/>
      <c r="H62" s="177"/>
      <c r="I62" s="317"/>
      <c r="J62" s="489">
        <f>IFERROR(SMALL(K62:P62,1),0)</f>
        <v>0</v>
      </c>
      <c r="K62" s="322"/>
      <c r="L62" s="322"/>
      <c r="M62" s="322"/>
      <c r="N62" s="322"/>
      <c r="O62" s="322"/>
      <c r="P62" s="322"/>
    </row>
    <row r="63" spans="2:17" ht="15" customHeight="1" x14ac:dyDescent="0.25">
      <c r="B63" s="167">
        <v>4</v>
      </c>
      <c r="C63" s="1060"/>
      <c r="D63" s="1060"/>
      <c r="E63" s="1060"/>
      <c r="F63" s="1060"/>
      <c r="G63" s="1053"/>
      <c r="H63" s="177"/>
      <c r="I63" s="317"/>
      <c r="J63" s="489">
        <f>IFERROR(SMALL(K63:P63,1),0)</f>
        <v>0</v>
      </c>
      <c r="K63" s="322"/>
      <c r="L63" s="322"/>
      <c r="M63" s="322"/>
      <c r="N63" s="322"/>
      <c r="O63" s="322"/>
      <c r="P63" s="322"/>
    </row>
    <row r="64" spans="2:17" ht="15" customHeight="1" x14ac:dyDescent="0.25">
      <c r="B64" s="165">
        <v>5</v>
      </c>
      <c r="C64" s="1060"/>
      <c r="D64" s="1060"/>
      <c r="E64" s="1060"/>
      <c r="F64" s="1060"/>
      <c r="G64" s="1053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6" s="453" customFormat="1" ht="15" customHeight="1" x14ac:dyDescent="0.2">
      <c r="B65" s="459"/>
      <c r="C65" s="917" t="s">
        <v>926</v>
      </c>
      <c r="D65" s="917"/>
      <c r="E65" s="917"/>
      <c r="F65" s="917"/>
      <c r="G65" s="917"/>
      <c r="H65" s="917"/>
      <c r="I65" s="917"/>
      <c r="J65" s="917"/>
      <c r="K65" s="464" t="s">
        <v>915</v>
      </c>
      <c r="L65" s="464" t="s">
        <v>924</v>
      </c>
      <c r="M65" s="464" t="s">
        <v>925</v>
      </c>
      <c r="N65" s="464" t="s">
        <v>941</v>
      </c>
      <c r="O65" s="464" t="s">
        <v>942</v>
      </c>
      <c r="P65" s="464" t="s">
        <v>943</v>
      </c>
    </row>
    <row r="66" spans="2:16" s="453" customFormat="1" ht="15" customHeight="1" x14ac:dyDescent="0.2">
      <c r="B66" s="918" t="s">
        <v>916</v>
      </c>
      <c r="C66" s="919"/>
      <c r="D66" s="919"/>
      <c r="E66" s="919"/>
      <c r="F66" s="919"/>
      <c r="G66" s="919"/>
      <c r="H66" s="919"/>
      <c r="I66" s="919"/>
      <c r="J66" s="920"/>
      <c r="K66" s="478"/>
      <c r="L66" s="478"/>
      <c r="M66" s="478"/>
      <c r="N66" s="478"/>
      <c r="O66" s="478"/>
      <c r="P66" s="478"/>
    </row>
    <row r="67" spans="2:16" s="453" customFormat="1" ht="15" customHeight="1" x14ac:dyDescent="0.2">
      <c r="B67" s="918" t="s">
        <v>917</v>
      </c>
      <c r="C67" s="919"/>
      <c r="D67" s="919"/>
      <c r="E67" s="919"/>
      <c r="F67" s="919"/>
      <c r="G67" s="919"/>
      <c r="H67" s="919"/>
      <c r="I67" s="919"/>
      <c r="J67" s="920"/>
      <c r="K67" s="479"/>
      <c r="L67" s="479"/>
      <c r="M67" s="479"/>
      <c r="N67" s="479"/>
      <c r="O67" s="479"/>
      <c r="P67" s="479"/>
    </row>
    <row r="68" spans="2:16" s="453" customFormat="1" ht="15" customHeight="1" x14ac:dyDescent="0.2">
      <c r="B68" s="918" t="s">
        <v>918</v>
      </c>
      <c r="C68" s="919"/>
      <c r="D68" s="919"/>
      <c r="E68" s="919"/>
      <c r="F68" s="919"/>
      <c r="G68" s="919"/>
      <c r="H68" s="919"/>
      <c r="I68" s="919"/>
      <c r="J68" s="920"/>
      <c r="K68" s="480"/>
      <c r="L68" s="480"/>
      <c r="M68" s="480"/>
      <c r="N68" s="480"/>
      <c r="O68" s="480"/>
      <c r="P68" s="480"/>
    </row>
    <row r="69" spans="2:16" s="453" customFormat="1" ht="15" customHeight="1" x14ac:dyDescent="0.2">
      <c r="B69" s="918" t="s">
        <v>919</v>
      </c>
      <c r="C69" s="919"/>
      <c r="D69" s="919"/>
      <c r="E69" s="919"/>
      <c r="F69" s="919"/>
      <c r="G69" s="919"/>
      <c r="H69" s="919"/>
      <c r="I69" s="919"/>
      <c r="J69" s="920"/>
      <c r="K69" s="480"/>
      <c r="L69" s="480"/>
      <c r="M69" s="480"/>
      <c r="N69" s="480"/>
      <c r="O69" s="480"/>
      <c r="P69" s="480"/>
    </row>
    <row r="70" spans="2:16" s="453" customFormat="1" ht="15" customHeight="1" x14ac:dyDescent="0.2">
      <c r="B70" s="918" t="s">
        <v>920</v>
      </c>
      <c r="C70" s="919"/>
      <c r="D70" s="919"/>
      <c r="E70" s="919"/>
      <c r="F70" s="919"/>
      <c r="G70" s="919"/>
      <c r="H70" s="919"/>
      <c r="I70" s="919"/>
      <c r="J70" s="920"/>
      <c r="K70" s="478"/>
      <c r="L70" s="478"/>
      <c r="M70" s="478"/>
      <c r="N70" s="478"/>
      <c r="O70" s="478"/>
      <c r="P70" s="478"/>
    </row>
    <row r="71" spans="2:16" s="453" customFormat="1" x14ac:dyDescent="0.2">
      <c r="B71" s="918" t="s">
        <v>921</v>
      </c>
      <c r="C71" s="919"/>
      <c r="D71" s="919"/>
      <c r="E71" s="919"/>
      <c r="F71" s="919"/>
      <c r="G71" s="919"/>
      <c r="H71" s="919"/>
      <c r="I71" s="919"/>
      <c r="J71" s="920"/>
      <c r="K71" s="481"/>
      <c r="L71" s="481"/>
      <c r="M71" s="481"/>
      <c r="N71" s="481"/>
      <c r="O71" s="481"/>
      <c r="P71" s="481"/>
    </row>
    <row r="72" spans="2:16" s="453" customFormat="1" x14ac:dyDescent="0.2">
      <c r="B72" s="918" t="s">
        <v>922</v>
      </c>
      <c r="C72" s="919"/>
      <c r="D72" s="919"/>
      <c r="E72" s="919"/>
      <c r="F72" s="919"/>
      <c r="G72" s="919"/>
      <c r="H72" s="919"/>
      <c r="I72" s="919"/>
      <c r="J72" s="920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40" t="s">
        <v>923</v>
      </c>
      <c r="C73" s="1041"/>
      <c r="D73" s="1041"/>
      <c r="E73" s="1041"/>
      <c r="F73" s="1041"/>
      <c r="G73" s="1041"/>
      <c r="H73" s="1041"/>
      <c r="I73" s="1041"/>
      <c r="J73" s="1042"/>
      <c r="K73" s="994" t="s">
        <v>913</v>
      </c>
      <c r="L73" s="994"/>
      <c r="M73" s="994"/>
      <c r="N73" s="994" t="s">
        <v>913</v>
      </c>
      <c r="O73" s="994"/>
      <c r="P73" s="994"/>
    </row>
    <row r="74" spans="2:16" ht="15" customHeight="1" x14ac:dyDescent="0.25">
      <c r="B74" s="1050" t="s">
        <v>299</v>
      </c>
      <c r="C74" s="1051"/>
      <c r="D74" s="1051"/>
      <c r="E74" s="1051"/>
      <c r="F74" s="1051"/>
      <c r="G74" s="1051"/>
      <c r="H74" s="1051"/>
      <c r="I74" s="1051"/>
      <c r="J74" s="1052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ht="15" customHeight="1" x14ac:dyDescent="0.25">
      <c r="B75" s="313"/>
      <c r="C75" s="1044" t="s">
        <v>178</v>
      </c>
      <c r="D75" s="1044"/>
      <c r="E75" s="1044"/>
      <c r="F75" s="1044"/>
      <c r="G75" s="1044"/>
      <c r="H75" s="1045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178">
        <v>1</v>
      </c>
      <c r="C76" s="1046"/>
      <c r="D76" s="1046"/>
      <c r="E76" s="1046"/>
      <c r="F76" s="1046"/>
      <c r="G76" s="1046"/>
      <c r="H76" s="1047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178">
        <v>2</v>
      </c>
      <c r="C77" s="1046"/>
      <c r="D77" s="1046"/>
      <c r="E77" s="1046"/>
      <c r="F77" s="1046"/>
      <c r="G77" s="1046"/>
      <c r="H77" s="1047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</row>
    <row r="78" spans="2:16" ht="15" customHeight="1" x14ac:dyDescent="0.25">
      <c r="B78" s="178">
        <v>3</v>
      </c>
      <c r="C78" s="1046"/>
      <c r="D78" s="1046"/>
      <c r="E78" s="1046"/>
      <c r="F78" s="1046"/>
      <c r="G78" s="1046"/>
      <c r="H78" s="1047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17" t="s">
        <v>926</v>
      </c>
      <c r="D79" s="917"/>
      <c r="E79" s="917"/>
      <c r="F79" s="917"/>
      <c r="G79" s="917"/>
      <c r="H79" s="917"/>
      <c r="I79" s="917"/>
      <c r="J79" s="917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453" customFormat="1" ht="15" customHeight="1" x14ac:dyDescent="0.2">
      <c r="B80" s="918" t="s">
        <v>916</v>
      </c>
      <c r="C80" s="919"/>
      <c r="D80" s="919"/>
      <c r="E80" s="919"/>
      <c r="F80" s="919"/>
      <c r="G80" s="919"/>
      <c r="H80" s="919"/>
      <c r="I80" s="919"/>
      <c r="J80" s="920"/>
      <c r="K80" s="478"/>
      <c r="L80" s="478"/>
      <c r="M80" s="478"/>
      <c r="N80" s="478"/>
      <c r="O80" s="478"/>
      <c r="P80" s="478"/>
    </row>
    <row r="81" spans="2:16" s="453" customFormat="1" ht="15" customHeight="1" x14ac:dyDescent="0.2">
      <c r="B81" s="918" t="s">
        <v>917</v>
      </c>
      <c r="C81" s="919"/>
      <c r="D81" s="919"/>
      <c r="E81" s="919"/>
      <c r="F81" s="919"/>
      <c r="G81" s="919"/>
      <c r="H81" s="919"/>
      <c r="I81" s="919"/>
      <c r="J81" s="920"/>
      <c r="K81" s="479"/>
      <c r="L81" s="479"/>
      <c r="M81" s="479"/>
      <c r="N81" s="479"/>
      <c r="O81" s="479"/>
      <c r="P81" s="479"/>
    </row>
    <row r="82" spans="2:16" s="453" customFormat="1" ht="15" customHeight="1" x14ac:dyDescent="0.2">
      <c r="B82" s="918" t="s">
        <v>918</v>
      </c>
      <c r="C82" s="919"/>
      <c r="D82" s="919"/>
      <c r="E82" s="919"/>
      <c r="F82" s="919"/>
      <c r="G82" s="919"/>
      <c r="H82" s="919"/>
      <c r="I82" s="919"/>
      <c r="J82" s="920"/>
      <c r="K82" s="480"/>
      <c r="L82" s="480"/>
      <c r="M82" s="480"/>
      <c r="N82" s="480"/>
      <c r="O82" s="480"/>
      <c r="P82" s="480"/>
    </row>
    <row r="83" spans="2:16" s="453" customFormat="1" ht="15" customHeight="1" x14ac:dyDescent="0.2">
      <c r="B83" s="918" t="s">
        <v>919</v>
      </c>
      <c r="C83" s="919"/>
      <c r="D83" s="919"/>
      <c r="E83" s="919"/>
      <c r="F83" s="919"/>
      <c r="G83" s="919"/>
      <c r="H83" s="919"/>
      <c r="I83" s="919"/>
      <c r="J83" s="920"/>
      <c r="K83" s="480"/>
      <c r="L83" s="480"/>
      <c r="M83" s="480"/>
      <c r="N83" s="480"/>
      <c r="O83" s="480"/>
      <c r="P83" s="480"/>
    </row>
    <row r="84" spans="2:16" s="453" customFormat="1" ht="15" customHeight="1" x14ac:dyDescent="0.2">
      <c r="B84" s="918" t="s">
        <v>920</v>
      </c>
      <c r="C84" s="919"/>
      <c r="D84" s="919"/>
      <c r="E84" s="919"/>
      <c r="F84" s="919"/>
      <c r="G84" s="919"/>
      <c r="H84" s="919"/>
      <c r="I84" s="919"/>
      <c r="J84" s="920"/>
      <c r="K84" s="478"/>
      <c r="L84" s="478"/>
      <c r="M84" s="478"/>
      <c r="N84" s="478"/>
      <c r="O84" s="478"/>
      <c r="P84" s="478"/>
    </row>
    <row r="85" spans="2:16" s="453" customFormat="1" x14ac:dyDescent="0.2">
      <c r="B85" s="918" t="s">
        <v>921</v>
      </c>
      <c r="C85" s="919"/>
      <c r="D85" s="919"/>
      <c r="E85" s="919"/>
      <c r="F85" s="919"/>
      <c r="G85" s="919"/>
      <c r="H85" s="919"/>
      <c r="I85" s="919"/>
      <c r="J85" s="920"/>
      <c r="K85" s="481"/>
      <c r="L85" s="481"/>
      <c r="M85" s="481"/>
      <c r="N85" s="481"/>
      <c r="O85" s="481"/>
      <c r="P85" s="481"/>
    </row>
    <row r="86" spans="2:16" s="453" customFormat="1" x14ac:dyDescent="0.2">
      <c r="B86" s="918" t="s">
        <v>922</v>
      </c>
      <c r="C86" s="919"/>
      <c r="D86" s="919"/>
      <c r="E86" s="919"/>
      <c r="F86" s="919"/>
      <c r="G86" s="919"/>
      <c r="H86" s="919"/>
      <c r="I86" s="919"/>
      <c r="J86" s="920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40" t="s">
        <v>923</v>
      </c>
      <c r="C87" s="1041"/>
      <c r="D87" s="1041"/>
      <c r="E87" s="1041"/>
      <c r="F87" s="1041"/>
      <c r="G87" s="1041"/>
      <c r="H87" s="1041"/>
      <c r="I87" s="1041"/>
      <c r="J87" s="1042"/>
      <c r="K87" s="994" t="s">
        <v>913</v>
      </c>
      <c r="L87" s="994"/>
      <c r="M87" s="994"/>
      <c r="N87" s="994" t="s">
        <v>913</v>
      </c>
      <c r="O87" s="994"/>
      <c r="P87" s="994"/>
    </row>
    <row r="88" spans="2:16" ht="15" customHeight="1" x14ac:dyDescent="0.25">
      <c r="B88" s="1048" t="s">
        <v>706</v>
      </c>
      <c r="C88" s="1049"/>
      <c r="D88" s="1049"/>
      <c r="E88" s="1049"/>
      <c r="F88" s="1049"/>
      <c r="G88" s="1049"/>
      <c r="H88" s="1049"/>
      <c r="I88" s="1049"/>
      <c r="J88" s="1055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ht="15" customHeight="1" x14ac:dyDescent="0.25">
      <c r="B89" s="1043" t="s">
        <v>15</v>
      </c>
      <c r="C89" s="1044"/>
      <c r="D89" s="1044"/>
      <c r="E89" s="1044"/>
      <c r="F89" s="1044"/>
      <c r="G89" s="1044"/>
      <c r="H89" s="1045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178">
        <v>1</v>
      </c>
      <c r="C90" s="1046"/>
      <c r="D90" s="1046"/>
      <c r="E90" s="1046"/>
      <c r="F90" s="1046"/>
      <c r="G90" s="1046"/>
      <c r="H90" s="1047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178">
        <v>2</v>
      </c>
      <c r="C91" s="1046"/>
      <c r="D91" s="1046"/>
      <c r="E91" s="1046"/>
      <c r="F91" s="1046"/>
      <c r="G91" s="1046"/>
      <c r="H91" s="1047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6" ht="15" customHeight="1" x14ac:dyDescent="0.25">
      <c r="B92" s="178">
        <v>3</v>
      </c>
      <c r="C92" s="1046"/>
      <c r="D92" s="1046"/>
      <c r="E92" s="1046"/>
      <c r="F92" s="1046"/>
      <c r="G92" s="1046"/>
      <c r="H92" s="1047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17" t="s">
        <v>926</v>
      </c>
      <c r="D93" s="917"/>
      <c r="E93" s="917"/>
      <c r="F93" s="917"/>
      <c r="G93" s="917"/>
      <c r="H93" s="917"/>
      <c r="I93" s="917"/>
      <c r="J93" s="917"/>
      <c r="K93" s="648" t="s">
        <v>915</v>
      </c>
      <c r="L93" s="648" t="s">
        <v>924</v>
      </c>
      <c r="M93" s="648" t="s">
        <v>925</v>
      </c>
      <c r="N93" s="648" t="s">
        <v>941</v>
      </c>
      <c r="O93" s="648" t="s">
        <v>942</v>
      </c>
      <c r="P93" s="648" t="s">
        <v>943</v>
      </c>
    </row>
    <row r="94" spans="2:16" s="453" customFormat="1" ht="15" customHeight="1" x14ac:dyDescent="0.2">
      <c r="B94" s="918" t="s">
        <v>916</v>
      </c>
      <c r="C94" s="919"/>
      <c r="D94" s="919"/>
      <c r="E94" s="919"/>
      <c r="F94" s="919"/>
      <c r="G94" s="919"/>
      <c r="H94" s="919"/>
      <c r="I94" s="919"/>
      <c r="J94" s="920"/>
      <c r="K94" s="478"/>
      <c r="L94" s="478"/>
      <c r="M94" s="478"/>
      <c r="N94" s="478"/>
      <c r="O94" s="478"/>
      <c r="P94" s="478"/>
    </row>
    <row r="95" spans="2:16" s="453" customFormat="1" ht="15" customHeight="1" x14ac:dyDescent="0.2">
      <c r="B95" s="918" t="s">
        <v>917</v>
      </c>
      <c r="C95" s="919"/>
      <c r="D95" s="919"/>
      <c r="E95" s="919"/>
      <c r="F95" s="919"/>
      <c r="G95" s="919"/>
      <c r="H95" s="919"/>
      <c r="I95" s="919"/>
      <c r="J95" s="920"/>
      <c r="K95" s="479"/>
      <c r="L95" s="479"/>
      <c r="M95" s="479"/>
      <c r="N95" s="479"/>
      <c r="O95" s="479"/>
      <c r="P95" s="479"/>
    </row>
    <row r="96" spans="2:16" s="453" customFormat="1" ht="15" customHeight="1" x14ac:dyDescent="0.2">
      <c r="B96" s="918" t="s">
        <v>918</v>
      </c>
      <c r="C96" s="919"/>
      <c r="D96" s="919"/>
      <c r="E96" s="919"/>
      <c r="F96" s="919"/>
      <c r="G96" s="919"/>
      <c r="H96" s="919"/>
      <c r="I96" s="919"/>
      <c r="J96" s="920"/>
      <c r="K96" s="480"/>
      <c r="L96" s="480"/>
      <c r="M96" s="480"/>
      <c r="N96" s="480"/>
      <c r="O96" s="480"/>
      <c r="P96" s="480"/>
    </row>
    <row r="97" spans="2:16" s="453" customFormat="1" ht="15" customHeight="1" x14ac:dyDescent="0.2">
      <c r="B97" s="918" t="s">
        <v>919</v>
      </c>
      <c r="C97" s="919"/>
      <c r="D97" s="919"/>
      <c r="E97" s="919"/>
      <c r="F97" s="919"/>
      <c r="G97" s="919"/>
      <c r="H97" s="919"/>
      <c r="I97" s="919"/>
      <c r="J97" s="920"/>
      <c r="K97" s="480"/>
      <c r="L97" s="480"/>
      <c r="M97" s="480"/>
      <c r="N97" s="480"/>
      <c r="O97" s="480"/>
      <c r="P97" s="480"/>
    </row>
    <row r="98" spans="2:16" s="453" customFormat="1" ht="15" customHeight="1" x14ac:dyDescent="0.2">
      <c r="B98" s="918" t="s">
        <v>920</v>
      </c>
      <c r="C98" s="919"/>
      <c r="D98" s="919"/>
      <c r="E98" s="919"/>
      <c r="F98" s="919"/>
      <c r="G98" s="919"/>
      <c r="H98" s="919"/>
      <c r="I98" s="919"/>
      <c r="J98" s="920"/>
      <c r="K98" s="478"/>
      <c r="L98" s="478"/>
      <c r="M98" s="478"/>
      <c r="N98" s="478"/>
      <c r="O98" s="478"/>
      <c r="P98" s="478"/>
    </row>
    <row r="99" spans="2:16" s="453" customFormat="1" x14ac:dyDescent="0.2">
      <c r="B99" s="918" t="s">
        <v>921</v>
      </c>
      <c r="C99" s="919"/>
      <c r="D99" s="919"/>
      <c r="E99" s="919"/>
      <c r="F99" s="919"/>
      <c r="G99" s="919"/>
      <c r="H99" s="919"/>
      <c r="I99" s="919"/>
      <c r="J99" s="920"/>
      <c r="K99" s="481"/>
      <c r="L99" s="481"/>
      <c r="M99" s="481"/>
      <c r="N99" s="481"/>
      <c r="O99" s="481"/>
      <c r="P99" s="481"/>
    </row>
    <row r="100" spans="2:16" s="453" customFormat="1" x14ac:dyDescent="0.2">
      <c r="B100" s="918" t="s">
        <v>922</v>
      </c>
      <c r="C100" s="919"/>
      <c r="D100" s="919"/>
      <c r="E100" s="919"/>
      <c r="F100" s="919"/>
      <c r="G100" s="919"/>
      <c r="H100" s="919"/>
      <c r="I100" s="919"/>
      <c r="J100" s="920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40" t="s">
        <v>923</v>
      </c>
      <c r="C101" s="1041"/>
      <c r="D101" s="1041"/>
      <c r="E101" s="1041"/>
      <c r="F101" s="1041"/>
      <c r="G101" s="1041"/>
      <c r="H101" s="1041"/>
      <c r="I101" s="1041"/>
      <c r="J101" s="1042"/>
      <c r="K101" s="994" t="s">
        <v>913</v>
      </c>
      <c r="L101" s="994"/>
      <c r="M101" s="994"/>
      <c r="N101" s="994" t="s">
        <v>913</v>
      </c>
      <c r="O101" s="994"/>
      <c r="P101" s="994"/>
    </row>
  </sheetData>
  <sheetProtection password="C9A4" sheet="1" objects="1" scenarios="1"/>
  <mergeCells count="108">
    <mergeCell ref="C9:G9"/>
    <mergeCell ref="C10:G10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11:G11"/>
    <mergeCell ref="C12:G12"/>
    <mergeCell ref="C13:G13"/>
    <mergeCell ref="C14:G14"/>
    <mergeCell ref="C15:G15"/>
    <mergeCell ref="C16:G16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7:G47"/>
    <mergeCell ref="C48:G48"/>
    <mergeCell ref="C49:J49"/>
    <mergeCell ref="B50:J50"/>
    <mergeCell ref="B51:J51"/>
    <mergeCell ref="B52:J52"/>
    <mergeCell ref="C45:G45"/>
    <mergeCell ref="C46:G46"/>
    <mergeCell ref="N57:P57"/>
    <mergeCell ref="B58:J58"/>
    <mergeCell ref="C59:G59"/>
    <mergeCell ref="C60:G60"/>
    <mergeCell ref="C61:G61"/>
    <mergeCell ref="C62:G62"/>
    <mergeCell ref="B69:J69"/>
    <mergeCell ref="B70:J70"/>
    <mergeCell ref="B71:J71"/>
    <mergeCell ref="B56:J56"/>
    <mergeCell ref="B57:J57"/>
    <mergeCell ref="K57:M57"/>
    <mergeCell ref="C63:G63"/>
    <mergeCell ref="C64:G64"/>
    <mergeCell ref="C65:J65"/>
    <mergeCell ref="B66:J66"/>
    <mergeCell ref="B67:J67"/>
    <mergeCell ref="B68:J68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B95:J95"/>
    <mergeCell ref="B96:J96"/>
    <mergeCell ref="B97:J97"/>
    <mergeCell ref="B98:J98"/>
    <mergeCell ref="B99:J99"/>
    <mergeCell ref="B100:J100"/>
    <mergeCell ref="C93:J93"/>
    <mergeCell ref="B94:J9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D42AA-B1A3-435C-8886-1C5E82C76A9E}">
  <sheetPr codeName="Plan18">
    <tabColor theme="3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4" t="s">
        <v>967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7"/>
      <c r="P2" s="974" t="str">
        <f>B2</f>
        <v>CUSTOS - OUTROS SISTEMAS (ORIGEM DOS RECURSOS)</v>
      </c>
      <c r="Q2" s="975"/>
      <c r="R2" s="975"/>
      <c r="S2" s="975"/>
      <c r="T2" s="975"/>
      <c r="U2" s="975"/>
      <c r="V2" s="975"/>
      <c r="W2" s="975"/>
      <c r="X2" s="987"/>
      <c r="Y2" s="379"/>
      <c r="Z2" s="376"/>
    </row>
    <row r="3" spans="2:26" ht="15" customHeight="1" x14ac:dyDescent="0.25">
      <c r="B3" s="988" t="s">
        <v>798</v>
      </c>
      <c r="C3" s="989"/>
      <c r="D3" s="989"/>
      <c r="E3" s="989"/>
      <c r="F3" s="989"/>
      <c r="G3" s="989"/>
      <c r="H3" s="989"/>
      <c r="I3" s="989"/>
      <c r="J3" s="989"/>
      <c r="K3" s="990"/>
      <c r="L3" s="988" t="s">
        <v>213</v>
      </c>
      <c r="M3" s="989"/>
      <c r="N3" s="990"/>
      <c r="P3" s="988" t="s">
        <v>695</v>
      </c>
      <c r="Q3" s="989"/>
      <c r="R3" s="989"/>
      <c r="S3" s="989"/>
      <c r="T3" s="989"/>
      <c r="U3" s="989"/>
      <c r="V3" s="989"/>
      <c r="W3" s="989"/>
      <c r="X3" s="990"/>
    </row>
    <row r="4" spans="2:26" ht="15" customHeight="1" x14ac:dyDescent="0.25">
      <c r="B4" s="991"/>
      <c r="C4" s="992"/>
      <c r="D4" s="992"/>
      <c r="E4" s="992"/>
      <c r="F4" s="992"/>
      <c r="G4" s="992"/>
      <c r="H4" s="992"/>
      <c r="I4" s="992"/>
      <c r="J4" s="992"/>
      <c r="K4" s="993"/>
      <c r="L4" s="309" t="s">
        <v>795</v>
      </c>
      <c r="M4" s="309" t="s">
        <v>239</v>
      </c>
      <c r="N4" s="310" t="s">
        <v>240</v>
      </c>
      <c r="P4" s="991"/>
      <c r="Q4" s="992"/>
      <c r="R4" s="992"/>
      <c r="S4" s="992"/>
      <c r="T4" s="992"/>
      <c r="U4" s="992"/>
      <c r="V4" s="992"/>
      <c r="W4" s="992"/>
      <c r="X4" s="993"/>
    </row>
    <row r="5" spans="2:26" ht="15" customHeight="1" x14ac:dyDescent="0.25">
      <c r="B5" s="1048" t="s">
        <v>692</v>
      </c>
      <c r="C5" s="1049"/>
      <c r="D5" s="1049"/>
      <c r="E5" s="1049"/>
      <c r="F5" s="1049"/>
      <c r="G5" s="1049"/>
      <c r="H5" s="1049"/>
      <c r="I5" s="1049"/>
      <c r="J5" s="1049"/>
      <c r="K5" s="1049"/>
      <c r="L5" s="1049"/>
      <c r="M5" s="1049"/>
      <c r="N5" s="1055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50" t="s">
        <v>282</v>
      </c>
      <c r="C6" s="1051"/>
      <c r="D6" s="1051"/>
      <c r="E6" s="1051"/>
      <c r="F6" s="1051"/>
      <c r="G6" s="1051"/>
      <c r="H6" s="1051"/>
      <c r="I6" s="1051"/>
      <c r="J6" s="1051"/>
      <c r="K6" s="1051"/>
      <c r="L6" s="1051"/>
      <c r="M6" s="1051"/>
      <c r="N6" s="1052"/>
      <c r="P6" s="1050" t="s">
        <v>282</v>
      </c>
      <c r="Q6" s="1051"/>
      <c r="R6" s="1051"/>
      <c r="S6" s="1051"/>
      <c r="T6" s="1051"/>
      <c r="U6" s="1051"/>
      <c r="V6" s="1051"/>
      <c r="W6" s="1051"/>
      <c r="X6" s="1052"/>
    </row>
    <row r="7" spans="2:26" x14ac:dyDescent="0.25">
      <c r="B7" s="1061" t="s">
        <v>283</v>
      </c>
      <c r="C7" s="1061"/>
      <c r="D7" s="1061"/>
      <c r="E7" s="1062"/>
      <c r="F7" s="1062"/>
      <c r="G7" s="1062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61" t="str">
        <f>B7</f>
        <v>Materiais e equipamentos</v>
      </c>
      <c r="Q7" s="1061"/>
      <c r="R7" s="1061"/>
      <c r="S7" s="1062"/>
      <c r="T7" s="1062"/>
      <c r="U7" s="1062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3" t="str">
        <f>IF(ISBLANK('OutrosCusto (ORÇ)'!C8)," ",'OutrosCusto (ORÇ)'!C8)</f>
        <v xml:space="preserve"> </v>
      </c>
      <c r="D8" s="1093"/>
      <c r="E8" s="1093"/>
      <c r="F8" s="1093"/>
      <c r="G8" s="1065"/>
      <c r="H8" s="505">
        <f>'OutrosCusto (ORÇ)'!H8</f>
        <v>0</v>
      </c>
      <c r="I8" s="508">
        <f>'OutrosCusto (ORÇ)'!I8</f>
        <v>0</v>
      </c>
      <c r="J8" s="125">
        <f>'OutrosCusto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3" t="str">
        <f>IF(OR(C8=0,C8=""),"",C8)</f>
        <v xml:space="preserve"> </v>
      </c>
      <c r="R8" s="1063"/>
      <c r="S8" s="1063"/>
      <c r="T8" s="1063"/>
      <c r="U8" s="1064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3" t="str">
        <f>IF(ISBLANK('OutrosCusto (ORÇ)'!C9)," ",'OutrosCusto (ORÇ)'!C9)</f>
        <v xml:space="preserve"> </v>
      </c>
      <c r="D9" s="1093"/>
      <c r="E9" s="1093"/>
      <c r="F9" s="1093"/>
      <c r="G9" s="1065"/>
      <c r="H9" s="505">
        <f>'OutrosCusto (ORÇ)'!H9</f>
        <v>0</v>
      </c>
      <c r="I9" s="508">
        <f>'OutrosCusto (ORÇ)'!I9</f>
        <v>0</v>
      </c>
      <c r="J9" s="125">
        <f>'OutrosCusto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3" t="str">
        <f t="shared" ref="Q9:Q47" si="3">IF(OR(C9=0,C9=""),"",C9)</f>
        <v xml:space="preserve"> </v>
      </c>
      <c r="R9" s="1063"/>
      <c r="S9" s="1063"/>
      <c r="T9" s="1063"/>
      <c r="U9" s="1064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3" t="str">
        <f>IF(ISBLANK('OutrosCusto (ORÇ)'!C10)," ",'OutrosCusto (ORÇ)'!C10)</f>
        <v xml:space="preserve"> </v>
      </c>
      <c r="D10" s="1093"/>
      <c r="E10" s="1093"/>
      <c r="F10" s="1093"/>
      <c r="G10" s="1065"/>
      <c r="H10" s="505">
        <f>'OutrosCusto (ORÇ)'!H10</f>
        <v>0</v>
      </c>
      <c r="I10" s="508">
        <f>'OutrosCusto (ORÇ)'!I10</f>
        <v>0</v>
      </c>
      <c r="J10" s="125">
        <f>'OutrosCusto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3" t="str">
        <f t="shared" si="3"/>
        <v xml:space="preserve"> </v>
      </c>
      <c r="R10" s="1063"/>
      <c r="S10" s="1063"/>
      <c r="T10" s="1063"/>
      <c r="U10" s="1064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3" t="str">
        <f>IF(ISBLANK('OutrosCusto (ORÇ)'!C11)," ",'OutrosCusto (ORÇ)'!C11)</f>
        <v xml:space="preserve"> </v>
      </c>
      <c r="D11" s="1093"/>
      <c r="E11" s="1093"/>
      <c r="F11" s="1093"/>
      <c r="G11" s="1065"/>
      <c r="H11" s="505">
        <f>'OutrosCusto (ORÇ)'!H11</f>
        <v>0</v>
      </c>
      <c r="I11" s="508">
        <f>'OutrosCusto (ORÇ)'!I11</f>
        <v>0</v>
      </c>
      <c r="J11" s="125">
        <f>'OutrosCusto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3" t="str">
        <f t="shared" si="3"/>
        <v xml:space="preserve"> </v>
      </c>
      <c r="R11" s="1063"/>
      <c r="S11" s="1063"/>
      <c r="T11" s="1063"/>
      <c r="U11" s="1064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3" t="str">
        <f>IF(ISBLANK('OutrosCusto (ORÇ)'!C12)," ",'OutrosCusto (ORÇ)'!C12)</f>
        <v xml:space="preserve"> </v>
      </c>
      <c r="D12" s="1093"/>
      <c r="E12" s="1093"/>
      <c r="F12" s="1093"/>
      <c r="G12" s="1065"/>
      <c r="H12" s="505">
        <f>'OutrosCusto (ORÇ)'!H12</f>
        <v>0</v>
      </c>
      <c r="I12" s="508">
        <f>'OutrosCusto (ORÇ)'!I12</f>
        <v>0</v>
      </c>
      <c r="J12" s="125">
        <f>'OutrosCusto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3" t="str">
        <f t="shared" si="3"/>
        <v xml:space="preserve"> </v>
      </c>
      <c r="R12" s="1063"/>
      <c r="S12" s="1063"/>
      <c r="T12" s="1063"/>
      <c r="U12" s="1064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3" t="str">
        <f>IF(ISBLANK('OutrosCusto (ORÇ)'!C13)," ",'OutrosCusto (ORÇ)'!C13)</f>
        <v xml:space="preserve"> </v>
      </c>
      <c r="D13" s="1093"/>
      <c r="E13" s="1093"/>
      <c r="F13" s="1093"/>
      <c r="G13" s="1065"/>
      <c r="H13" s="505">
        <f>'OutrosCusto (ORÇ)'!H13</f>
        <v>0</v>
      </c>
      <c r="I13" s="508">
        <f>'OutrosCusto (ORÇ)'!I13</f>
        <v>0</v>
      </c>
      <c r="J13" s="125">
        <f>'OutrosCusto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3" t="str">
        <f t="shared" si="3"/>
        <v xml:space="preserve"> </v>
      </c>
      <c r="R13" s="1063"/>
      <c r="S13" s="1063"/>
      <c r="T13" s="1063"/>
      <c r="U13" s="1064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3" t="str">
        <f>IF(ISBLANK('OutrosCusto (ORÇ)'!C14)," ",'OutrosCusto (ORÇ)'!C14)</f>
        <v xml:space="preserve"> </v>
      </c>
      <c r="D14" s="1093"/>
      <c r="E14" s="1093"/>
      <c r="F14" s="1093"/>
      <c r="G14" s="1065"/>
      <c r="H14" s="505">
        <f>'OutrosCusto (ORÇ)'!H14</f>
        <v>0</v>
      </c>
      <c r="I14" s="508">
        <f>'OutrosCusto (ORÇ)'!I14</f>
        <v>0</v>
      </c>
      <c r="J14" s="125">
        <f>'OutrosCusto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3" t="str">
        <f t="shared" si="3"/>
        <v xml:space="preserve"> </v>
      </c>
      <c r="R14" s="1063"/>
      <c r="S14" s="1063"/>
      <c r="T14" s="1063"/>
      <c r="U14" s="1064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3" t="str">
        <f>IF(ISBLANK('OutrosCusto (ORÇ)'!C15)," ",'OutrosCusto (ORÇ)'!C15)</f>
        <v xml:space="preserve"> </v>
      </c>
      <c r="D15" s="1093"/>
      <c r="E15" s="1093"/>
      <c r="F15" s="1093"/>
      <c r="G15" s="1065"/>
      <c r="H15" s="505">
        <f>'OutrosCusto (ORÇ)'!H15</f>
        <v>0</v>
      </c>
      <c r="I15" s="508">
        <f>'OutrosCusto (ORÇ)'!I15</f>
        <v>0</v>
      </c>
      <c r="J15" s="125">
        <f>'OutrosCusto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3" t="str">
        <f t="shared" si="3"/>
        <v xml:space="preserve"> </v>
      </c>
      <c r="R15" s="1063"/>
      <c r="S15" s="1063"/>
      <c r="T15" s="1063"/>
      <c r="U15" s="1064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3" t="str">
        <f>IF(ISBLANK('OutrosCusto (ORÇ)'!C16)," ",'OutrosCusto (ORÇ)'!C16)</f>
        <v xml:space="preserve"> </v>
      </c>
      <c r="D16" s="1093"/>
      <c r="E16" s="1093"/>
      <c r="F16" s="1093"/>
      <c r="G16" s="1065"/>
      <c r="H16" s="505">
        <f>'OutrosCusto (ORÇ)'!H16</f>
        <v>0</v>
      </c>
      <c r="I16" s="508">
        <f>'OutrosCusto (ORÇ)'!I16</f>
        <v>0</v>
      </c>
      <c r="J16" s="125">
        <f>'OutrosCusto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3" t="str">
        <f t="shared" si="3"/>
        <v xml:space="preserve"> </v>
      </c>
      <c r="R16" s="1063"/>
      <c r="S16" s="1063"/>
      <c r="T16" s="1063"/>
      <c r="U16" s="1064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3" t="str">
        <f>IF(ISBLANK('OutrosCusto (ORÇ)'!C17)," ",'OutrosCusto (ORÇ)'!C17)</f>
        <v xml:space="preserve"> </v>
      </c>
      <c r="D17" s="1093"/>
      <c r="E17" s="1093"/>
      <c r="F17" s="1093"/>
      <c r="G17" s="1065"/>
      <c r="H17" s="505">
        <f>'OutrosCusto (ORÇ)'!H17</f>
        <v>0</v>
      </c>
      <c r="I17" s="508">
        <f>'OutrosCusto (ORÇ)'!I17</f>
        <v>0</v>
      </c>
      <c r="J17" s="125">
        <f>'OutrosCusto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3" t="str">
        <f t="shared" si="3"/>
        <v xml:space="preserve"> </v>
      </c>
      <c r="R17" s="1063"/>
      <c r="S17" s="1063"/>
      <c r="T17" s="1063"/>
      <c r="U17" s="1064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3" t="str">
        <f>IF(ISBLANK('OutrosCusto (ORÇ)'!C18)," ",'OutrosCusto (ORÇ)'!C18)</f>
        <v xml:space="preserve"> </v>
      </c>
      <c r="D18" s="1093"/>
      <c r="E18" s="1093"/>
      <c r="F18" s="1093"/>
      <c r="G18" s="1065"/>
      <c r="H18" s="505">
        <f>'OutrosCusto (ORÇ)'!H18</f>
        <v>0</v>
      </c>
      <c r="I18" s="508">
        <f>'OutrosCusto (ORÇ)'!I18</f>
        <v>0</v>
      </c>
      <c r="J18" s="125">
        <f>'OutrosCusto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3" t="str">
        <f t="shared" si="3"/>
        <v xml:space="preserve"> </v>
      </c>
      <c r="R18" s="1063"/>
      <c r="S18" s="1063"/>
      <c r="T18" s="1063"/>
      <c r="U18" s="1064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3" t="str">
        <f>IF(ISBLANK('OutrosCusto (ORÇ)'!C19)," ",'OutrosCusto (ORÇ)'!C19)</f>
        <v xml:space="preserve"> </v>
      </c>
      <c r="D19" s="1093"/>
      <c r="E19" s="1093"/>
      <c r="F19" s="1093"/>
      <c r="G19" s="1065"/>
      <c r="H19" s="505">
        <f>'OutrosCusto (ORÇ)'!H19</f>
        <v>0</v>
      </c>
      <c r="I19" s="508">
        <f>'OutrosCusto (ORÇ)'!I19</f>
        <v>0</v>
      </c>
      <c r="J19" s="125">
        <f>'OutrosCusto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3" t="str">
        <f t="shared" si="3"/>
        <v xml:space="preserve"> </v>
      </c>
      <c r="R19" s="1063"/>
      <c r="S19" s="1063"/>
      <c r="T19" s="1063"/>
      <c r="U19" s="1064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3" t="str">
        <f>IF(ISBLANK('OutrosCusto (ORÇ)'!C20)," ",'OutrosCusto (ORÇ)'!C20)</f>
        <v xml:space="preserve"> </v>
      </c>
      <c r="D20" s="1093"/>
      <c r="E20" s="1093"/>
      <c r="F20" s="1093"/>
      <c r="G20" s="1065"/>
      <c r="H20" s="505" t="str">
        <f>'OutrosCusto (ORÇ)'!H20</f>
        <v xml:space="preserve"> </v>
      </c>
      <c r="I20" s="508">
        <f>'OutrosCusto (ORÇ)'!I20</f>
        <v>0</v>
      </c>
      <c r="J20" s="125">
        <f>'OutrosCusto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3" t="str">
        <f t="shared" si="3"/>
        <v xml:space="preserve"> </v>
      </c>
      <c r="R20" s="1063"/>
      <c r="S20" s="1063"/>
      <c r="T20" s="1063"/>
      <c r="U20" s="1064"/>
      <c r="V20" s="166" t="str">
        <f t="shared" si="4"/>
        <v xml:space="preserve"> </v>
      </c>
      <c r="W20" s="324" t="e">
        <f t="shared" si="5"/>
        <v>#VALUE!</v>
      </c>
      <c r="X20" s="325">
        <f>IF(AND(K20&gt;0,'Custo Contábil'!$D$7&gt;0),ROUND(K20*('Custo Contábil'!$D$20/'Custo Contábil'!$D$7)*W20,2),0)</f>
        <v>0</v>
      </c>
      <c r="Y20" s="380" t="e">
        <f t="shared" si="6"/>
        <v>#VALUE!</v>
      </c>
    </row>
    <row r="21" spans="2:25" outlineLevel="1" x14ac:dyDescent="0.25">
      <c r="B21" s="167">
        <v>14</v>
      </c>
      <c r="C21" s="1093" t="str">
        <f>IF(ISBLANK('OutrosCusto (ORÇ)'!C21)," ",'OutrosCusto (ORÇ)'!C21)</f>
        <v xml:space="preserve"> </v>
      </c>
      <c r="D21" s="1093"/>
      <c r="E21" s="1093"/>
      <c r="F21" s="1093"/>
      <c r="G21" s="1065"/>
      <c r="H21" s="505">
        <f>'OutrosCusto (ORÇ)'!H21</f>
        <v>0</v>
      </c>
      <c r="I21" s="508">
        <f>'OutrosCusto (ORÇ)'!I21</f>
        <v>0</v>
      </c>
      <c r="J21" s="125">
        <f>'OutrosCusto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3" t="str">
        <f t="shared" si="3"/>
        <v xml:space="preserve"> </v>
      </c>
      <c r="R21" s="1063"/>
      <c r="S21" s="1063"/>
      <c r="T21" s="1063"/>
      <c r="U21" s="1064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3" t="str">
        <f>IF(ISBLANK('OutrosCusto (ORÇ)'!C22)," ",'OutrosCusto (ORÇ)'!C22)</f>
        <v xml:space="preserve"> </v>
      </c>
      <c r="D22" s="1093"/>
      <c r="E22" s="1093"/>
      <c r="F22" s="1093"/>
      <c r="G22" s="1065"/>
      <c r="H22" s="505">
        <f>'OutrosCusto (ORÇ)'!H22</f>
        <v>0</v>
      </c>
      <c r="I22" s="508">
        <f>'OutrosCusto (ORÇ)'!I22</f>
        <v>0</v>
      </c>
      <c r="J22" s="125">
        <f>'OutrosCusto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3" t="str">
        <f t="shared" si="3"/>
        <v xml:space="preserve"> </v>
      </c>
      <c r="R22" s="1063"/>
      <c r="S22" s="1063"/>
      <c r="T22" s="1063"/>
      <c r="U22" s="1064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3" t="str">
        <f>IF(ISBLANK('OutrosCusto (ORÇ)'!C23)," ",'OutrosCusto (ORÇ)'!C23)</f>
        <v xml:space="preserve"> </v>
      </c>
      <c r="D23" s="1093"/>
      <c r="E23" s="1093"/>
      <c r="F23" s="1093"/>
      <c r="G23" s="1065"/>
      <c r="H23" s="505">
        <f>'OutrosCusto (ORÇ)'!H23</f>
        <v>0</v>
      </c>
      <c r="I23" s="508">
        <f>'OutrosCusto (ORÇ)'!I23</f>
        <v>0</v>
      </c>
      <c r="J23" s="125">
        <f>'OutrosCusto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3" t="str">
        <f t="shared" si="3"/>
        <v xml:space="preserve"> </v>
      </c>
      <c r="R23" s="1063"/>
      <c r="S23" s="1063"/>
      <c r="T23" s="1063"/>
      <c r="U23" s="1064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3" t="str">
        <f>IF(ISBLANK('OutrosCusto (ORÇ)'!C24)," ",'OutrosCusto (ORÇ)'!C24)</f>
        <v xml:space="preserve"> </v>
      </c>
      <c r="D24" s="1093"/>
      <c r="E24" s="1093"/>
      <c r="F24" s="1093"/>
      <c r="G24" s="1065"/>
      <c r="H24" s="505">
        <f>'OutrosCusto (ORÇ)'!H24</f>
        <v>0</v>
      </c>
      <c r="I24" s="508">
        <f>'OutrosCusto (ORÇ)'!I24</f>
        <v>0</v>
      </c>
      <c r="J24" s="125">
        <f>'OutrosCusto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3" t="str">
        <f t="shared" si="3"/>
        <v xml:space="preserve"> </v>
      </c>
      <c r="R24" s="1063"/>
      <c r="S24" s="1063"/>
      <c r="T24" s="1063"/>
      <c r="U24" s="1064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3" t="str">
        <f>IF(ISBLANK('OutrosCusto (ORÇ)'!C25)," ",'OutrosCusto (ORÇ)'!C25)</f>
        <v xml:space="preserve"> </v>
      </c>
      <c r="D25" s="1093"/>
      <c r="E25" s="1093"/>
      <c r="F25" s="1093"/>
      <c r="G25" s="1065"/>
      <c r="H25" s="505">
        <f>'OutrosCusto (ORÇ)'!H25</f>
        <v>0</v>
      </c>
      <c r="I25" s="508">
        <f>'OutrosCusto (ORÇ)'!I25</f>
        <v>0</v>
      </c>
      <c r="J25" s="125">
        <f>'OutrosCusto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3" t="str">
        <f t="shared" si="3"/>
        <v xml:space="preserve"> </v>
      </c>
      <c r="R25" s="1063"/>
      <c r="S25" s="1063"/>
      <c r="T25" s="1063"/>
      <c r="U25" s="1064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3" t="str">
        <f>IF(ISBLANK('OutrosCusto (ORÇ)'!C26)," ",'OutrosCusto (ORÇ)'!C26)</f>
        <v xml:space="preserve"> </v>
      </c>
      <c r="D26" s="1093"/>
      <c r="E26" s="1093"/>
      <c r="F26" s="1093"/>
      <c r="G26" s="1065"/>
      <c r="H26" s="505">
        <f>'OutrosCusto (ORÇ)'!H26</f>
        <v>0</v>
      </c>
      <c r="I26" s="508">
        <f>'OutrosCusto (ORÇ)'!I26</f>
        <v>0</v>
      </c>
      <c r="J26" s="125">
        <f>'OutrosCusto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3" t="str">
        <f t="shared" si="3"/>
        <v xml:space="preserve"> </v>
      </c>
      <c r="R26" s="1063"/>
      <c r="S26" s="1063"/>
      <c r="T26" s="1063"/>
      <c r="U26" s="1064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3" t="str">
        <f>IF(ISBLANK('OutrosCusto (ORÇ)'!C27)," ",'OutrosCusto (ORÇ)'!C27)</f>
        <v xml:space="preserve"> </v>
      </c>
      <c r="D27" s="1093"/>
      <c r="E27" s="1093"/>
      <c r="F27" s="1093"/>
      <c r="G27" s="1065"/>
      <c r="H27" s="505">
        <f>'OutrosCusto (ORÇ)'!H27</f>
        <v>0</v>
      </c>
      <c r="I27" s="508">
        <f>'OutrosCusto (ORÇ)'!I27</f>
        <v>0</v>
      </c>
      <c r="J27" s="125">
        <f>'OutrosCusto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3" t="str">
        <f t="shared" si="3"/>
        <v xml:space="preserve"> </v>
      </c>
      <c r="R27" s="1063"/>
      <c r="S27" s="1063"/>
      <c r="T27" s="1063"/>
      <c r="U27" s="1064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3" t="str">
        <f>IF(ISBLANK('OutrosCusto (ORÇ)'!C28)," ",'OutrosCusto (ORÇ)'!C28)</f>
        <v xml:space="preserve"> </v>
      </c>
      <c r="D28" s="1093"/>
      <c r="E28" s="1093"/>
      <c r="F28" s="1093"/>
      <c r="G28" s="1065"/>
      <c r="H28" s="505">
        <f>'OutrosCusto (ORÇ)'!H28</f>
        <v>0</v>
      </c>
      <c r="I28" s="508">
        <f>'OutrosCusto (ORÇ)'!I28</f>
        <v>0</v>
      </c>
      <c r="J28" s="125">
        <f>'OutrosCusto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3" t="str">
        <f t="shared" si="3"/>
        <v xml:space="preserve"> </v>
      </c>
      <c r="R28" s="1063"/>
      <c r="S28" s="1063"/>
      <c r="T28" s="1063"/>
      <c r="U28" s="1064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3" t="str">
        <f>IF(ISBLANK('OutrosCusto (ORÇ)'!C29)," ",'OutrosCusto (ORÇ)'!C29)</f>
        <v xml:space="preserve"> </v>
      </c>
      <c r="D29" s="1093"/>
      <c r="E29" s="1093"/>
      <c r="F29" s="1093"/>
      <c r="G29" s="1065"/>
      <c r="H29" s="505">
        <f>'OutrosCusto (ORÇ)'!H29</f>
        <v>0</v>
      </c>
      <c r="I29" s="508">
        <f>'OutrosCusto (ORÇ)'!I29</f>
        <v>0</v>
      </c>
      <c r="J29" s="125">
        <f>'OutrosCusto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3" t="str">
        <f t="shared" si="3"/>
        <v xml:space="preserve"> </v>
      </c>
      <c r="R29" s="1063"/>
      <c r="S29" s="1063"/>
      <c r="T29" s="1063"/>
      <c r="U29" s="1064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3" t="str">
        <f>IF(ISBLANK('OutrosCusto (ORÇ)'!C30)," ",'OutrosCusto (ORÇ)'!C30)</f>
        <v xml:space="preserve"> </v>
      </c>
      <c r="D30" s="1093"/>
      <c r="E30" s="1093"/>
      <c r="F30" s="1093"/>
      <c r="G30" s="1065"/>
      <c r="H30" s="505">
        <f>'OutrosCusto (ORÇ)'!H30</f>
        <v>0</v>
      </c>
      <c r="I30" s="508">
        <f>'OutrosCusto (ORÇ)'!I30</f>
        <v>0</v>
      </c>
      <c r="J30" s="125">
        <f>'OutrosCusto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3" t="str">
        <f t="shared" si="3"/>
        <v xml:space="preserve"> </v>
      </c>
      <c r="R30" s="1063"/>
      <c r="S30" s="1063"/>
      <c r="T30" s="1063"/>
      <c r="U30" s="1064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3" t="str">
        <f>IF(ISBLANK('OutrosCusto (ORÇ)'!C31)," ",'OutrosCusto (ORÇ)'!C31)</f>
        <v xml:space="preserve"> </v>
      </c>
      <c r="D31" s="1093"/>
      <c r="E31" s="1093"/>
      <c r="F31" s="1093"/>
      <c r="G31" s="1065"/>
      <c r="H31" s="505">
        <f>'OutrosCusto (ORÇ)'!H31</f>
        <v>0</v>
      </c>
      <c r="I31" s="508">
        <f>'OutrosCusto (ORÇ)'!I31</f>
        <v>0</v>
      </c>
      <c r="J31" s="125">
        <f>'OutrosCusto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3" t="str">
        <f t="shared" si="3"/>
        <v xml:space="preserve"> </v>
      </c>
      <c r="R31" s="1063"/>
      <c r="S31" s="1063"/>
      <c r="T31" s="1063"/>
      <c r="U31" s="1064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3" t="str">
        <f>IF(ISBLANK('OutrosCusto (ORÇ)'!C32)," ",'OutrosCusto (ORÇ)'!C32)</f>
        <v xml:space="preserve"> </v>
      </c>
      <c r="D32" s="1093"/>
      <c r="E32" s="1093"/>
      <c r="F32" s="1093"/>
      <c r="G32" s="1065"/>
      <c r="H32" s="505">
        <f>'OutrosCusto (ORÇ)'!H32</f>
        <v>0</v>
      </c>
      <c r="I32" s="508">
        <f>'OutrosCusto (ORÇ)'!I32</f>
        <v>0</v>
      </c>
      <c r="J32" s="125">
        <f>'OutrosCusto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3" t="str">
        <f t="shared" si="3"/>
        <v xml:space="preserve"> </v>
      </c>
      <c r="R32" s="1063"/>
      <c r="S32" s="1063"/>
      <c r="T32" s="1063"/>
      <c r="U32" s="1064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3" t="str">
        <f>IF(ISBLANK('OutrosCusto (ORÇ)'!C33)," ",'OutrosCusto (ORÇ)'!C33)</f>
        <v xml:space="preserve"> </v>
      </c>
      <c r="D33" s="1093"/>
      <c r="E33" s="1093"/>
      <c r="F33" s="1093"/>
      <c r="G33" s="1065"/>
      <c r="H33" s="505">
        <f>'OutrosCusto (ORÇ)'!H33</f>
        <v>0</v>
      </c>
      <c r="I33" s="508">
        <f>'OutrosCusto (ORÇ)'!I33</f>
        <v>0</v>
      </c>
      <c r="J33" s="125">
        <f>'OutrosCusto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3" t="str">
        <f t="shared" si="3"/>
        <v xml:space="preserve"> </v>
      </c>
      <c r="R33" s="1063"/>
      <c r="S33" s="1063"/>
      <c r="T33" s="1063"/>
      <c r="U33" s="1064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3" t="str">
        <f>IF(ISBLANK('OutrosCusto (ORÇ)'!C34)," ",'OutrosCusto (ORÇ)'!C34)</f>
        <v xml:space="preserve"> </v>
      </c>
      <c r="D34" s="1093"/>
      <c r="E34" s="1093"/>
      <c r="F34" s="1093"/>
      <c r="G34" s="1065"/>
      <c r="H34" s="505">
        <f>'OutrosCusto (ORÇ)'!H34</f>
        <v>0</v>
      </c>
      <c r="I34" s="508">
        <f>'OutrosCusto (ORÇ)'!I34</f>
        <v>0</v>
      </c>
      <c r="J34" s="125">
        <f>'OutrosCusto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3" t="str">
        <f t="shared" si="3"/>
        <v xml:space="preserve"> </v>
      </c>
      <c r="R34" s="1063"/>
      <c r="S34" s="1063"/>
      <c r="T34" s="1063"/>
      <c r="U34" s="1064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3" t="str">
        <f>IF(ISBLANK('OutrosCusto (ORÇ)'!C35)," ",'OutrosCusto (ORÇ)'!C35)</f>
        <v xml:space="preserve"> </v>
      </c>
      <c r="D35" s="1093"/>
      <c r="E35" s="1093"/>
      <c r="F35" s="1093"/>
      <c r="G35" s="1065"/>
      <c r="H35" s="505">
        <f>'OutrosCusto (ORÇ)'!H35</f>
        <v>0</v>
      </c>
      <c r="I35" s="508">
        <f>'OutrosCusto (ORÇ)'!I35</f>
        <v>0</v>
      </c>
      <c r="J35" s="125">
        <f>'OutrosCusto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3" t="str">
        <f t="shared" si="3"/>
        <v xml:space="preserve"> </v>
      </c>
      <c r="R35" s="1063"/>
      <c r="S35" s="1063"/>
      <c r="T35" s="1063"/>
      <c r="U35" s="1064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3" t="str">
        <f>IF(ISBLANK('OutrosCusto (ORÇ)'!C36)," ",'OutrosCusto (ORÇ)'!C36)</f>
        <v xml:space="preserve"> </v>
      </c>
      <c r="D36" s="1093"/>
      <c r="E36" s="1093"/>
      <c r="F36" s="1093"/>
      <c r="G36" s="1065"/>
      <c r="H36" s="505">
        <f>'OutrosCusto (ORÇ)'!H36</f>
        <v>0</v>
      </c>
      <c r="I36" s="508">
        <f>'OutrosCusto (ORÇ)'!I36</f>
        <v>0</v>
      </c>
      <c r="J36" s="125">
        <f>'OutrosCusto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3" t="str">
        <f t="shared" si="3"/>
        <v xml:space="preserve"> </v>
      </c>
      <c r="R36" s="1063"/>
      <c r="S36" s="1063"/>
      <c r="T36" s="1063"/>
      <c r="U36" s="1064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3" t="str">
        <f>IF(ISBLANK('OutrosCusto (ORÇ)'!C37)," ",'OutrosCusto (ORÇ)'!C37)</f>
        <v xml:space="preserve"> </v>
      </c>
      <c r="D37" s="1093"/>
      <c r="E37" s="1093"/>
      <c r="F37" s="1093"/>
      <c r="G37" s="1065"/>
      <c r="H37" s="505">
        <f>'OutrosCusto (ORÇ)'!H37</f>
        <v>0</v>
      </c>
      <c r="I37" s="508">
        <f>'OutrosCusto (ORÇ)'!I37</f>
        <v>0</v>
      </c>
      <c r="J37" s="125">
        <f>'OutrosCusto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3" t="str">
        <f t="shared" si="3"/>
        <v xml:space="preserve"> </v>
      </c>
      <c r="R37" s="1063"/>
      <c r="S37" s="1063"/>
      <c r="T37" s="1063"/>
      <c r="U37" s="1064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3" t="str">
        <f>IF(ISBLANK('OutrosCusto (ORÇ)'!C38)," ",'OutrosCusto (ORÇ)'!C38)</f>
        <v xml:space="preserve"> </v>
      </c>
      <c r="D38" s="1093"/>
      <c r="E38" s="1093"/>
      <c r="F38" s="1093"/>
      <c r="G38" s="1065"/>
      <c r="H38" s="505">
        <f>'OutrosCusto (ORÇ)'!H38</f>
        <v>0</v>
      </c>
      <c r="I38" s="508">
        <f>'OutrosCusto (ORÇ)'!I38</f>
        <v>0</v>
      </c>
      <c r="J38" s="125">
        <f>'OutrosCusto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3" t="str">
        <f t="shared" si="3"/>
        <v xml:space="preserve"> </v>
      </c>
      <c r="R38" s="1063"/>
      <c r="S38" s="1063"/>
      <c r="T38" s="1063"/>
      <c r="U38" s="1064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3" t="str">
        <f>IF(ISBLANK('OutrosCusto (ORÇ)'!C39)," ",'OutrosCusto (ORÇ)'!C39)</f>
        <v xml:space="preserve"> </v>
      </c>
      <c r="D39" s="1093"/>
      <c r="E39" s="1093"/>
      <c r="F39" s="1093"/>
      <c r="G39" s="1065"/>
      <c r="H39" s="505">
        <f>'OutrosCusto (ORÇ)'!H39</f>
        <v>0</v>
      </c>
      <c r="I39" s="508">
        <f>'OutrosCusto (ORÇ)'!I39</f>
        <v>0</v>
      </c>
      <c r="J39" s="125">
        <f>'OutrosCusto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3" t="str">
        <f t="shared" si="3"/>
        <v xml:space="preserve"> </v>
      </c>
      <c r="R39" s="1063"/>
      <c r="S39" s="1063"/>
      <c r="T39" s="1063"/>
      <c r="U39" s="1064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3" t="str">
        <f>IF(ISBLANK('OutrosCusto (ORÇ)'!C40)," ",'OutrosCusto (ORÇ)'!C40)</f>
        <v xml:space="preserve"> </v>
      </c>
      <c r="D40" s="1093"/>
      <c r="E40" s="1093"/>
      <c r="F40" s="1093"/>
      <c r="G40" s="1065"/>
      <c r="H40" s="505">
        <f>'OutrosCusto (ORÇ)'!H40</f>
        <v>0</v>
      </c>
      <c r="I40" s="508">
        <f>'OutrosCusto (ORÇ)'!I40</f>
        <v>0</v>
      </c>
      <c r="J40" s="125">
        <f>'OutrosCusto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3" t="str">
        <f t="shared" si="3"/>
        <v xml:space="preserve"> </v>
      </c>
      <c r="R40" s="1063"/>
      <c r="S40" s="1063"/>
      <c r="T40" s="1063"/>
      <c r="U40" s="1064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3" t="str">
        <f>IF(ISBLANK('OutrosCusto (ORÇ)'!C41)," ",'OutrosCusto (ORÇ)'!C41)</f>
        <v xml:space="preserve"> </v>
      </c>
      <c r="D41" s="1093"/>
      <c r="E41" s="1093"/>
      <c r="F41" s="1093"/>
      <c r="G41" s="1065"/>
      <c r="H41" s="505">
        <f>'OutrosCusto (ORÇ)'!H41</f>
        <v>0</v>
      </c>
      <c r="I41" s="508">
        <f>'OutrosCusto (ORÇ)'!I41</f>
        <v>0</v>
      </c>
      <c r="J41" s="125">
        <f>'OutrosCusto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3" t="str">
        <f t="shared" si="3"/>
        <v xml:space="preserve"> </v>
      </c>
      <c r="R41" s="1063"/>
      <c r="S41" s="1063"/>
      <c r="T41" s="1063"/>
      <c r="U41" s="1064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3" t="str">
        <f>IF(ISBLANK('OutrosCusto (ORÇ)'!C42)," ",'OutrosCusto (ORÇ)'!C42)</f>
        <v xml:space="preserve"> </v>
      </c>
      <c r="D42" s="1093"/>
      <c r="E42" s="1093"/>
      <c r="F42" s="1093"/>
      <c r="G42" s="1065"/>
      <c r="H42" s="505">
        <f>'OutrosCusto (ORÇ)'!H42</f>
        <v>0</v>
      </c>
      <c r="I42" s="508">
        <f>'OutrosCusto (ORÇ)'!I42</f>
        <v>0</v>
      </c>
      <c r="J42" s="125">
        <f>'OutrosCusto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3" t="str">
        <f t="shared" si="3"/>
        <v xml:space="preserve"> </v>
      </c>
      <c r="R42" s="1063"/>
      <c r="S42" s="1063"/>
      <c r="T42" s="1063"/>
      <c r="U42" s="1064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3" t="str">
        <f>IF(ISBLANK('OutrosCusto (ORÇ)'!C43)," ",'OutrosCusto (ORÇ)'!C43)</f>
        <v xml:space="preserve"> </v>
      </c>
      <c r="D43" s="1093"/>
      <c r="E43" s="1093"/>
      <c r="F43" s="1093"/>
      <c r="G43" s="1065"/>
      <c r="H43" s="505">
        <f>'OutrosCusto (ORÇ)'!H43</f>
        <v>0</v>
      </c>
      <c r="I43" s="508">
        <f>'OutrosCusto (ORÇ)'!I43</f>
        <v>0</v>
      </c>
      <c r="J43" s="125">
        <f>'OutrosCusto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3" t="str">
        <f t="shared" si="3"/>
        <v xml:space="preserve"> </v>
      </c>
      <c r="R43" s="1063"/>
      <c r="S43" s="1063"/>
      <c r="T43" s="1063"/>
      <c r="U43" s="1064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3" t="str">
        <f>IF(ISBLANK('OutrosCusto (ORÇ)'!C44)," ",'OutrosCusto (ORÇ)'!C44)</f>
        <v xml:space="preserve"> </v>
      </c>
      <c r="D44" s="1093"/>
      <c r="E44" s="1093"/>
      <c r="F44" s="1093"/>
      <c r="G44" s="1065"/>
      <c r="H44" s="505">
        <f>'OutrosCusto (ORÇ)'!H44</f>
        <v>0</v>
      </c>
      <c r="I44" s="508">
        <f>'OutrosCusto (ORÇ)'!I44</f>
        <v>0</v>
      </c>
      <c r="J44" s="125">
        <f>'OutrosCusto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3" t="str">
        <f t="shared" si="3"/>
        <v xml:space="preserve"> </v>
      </c>
      <c r="R44" s="1063"/>
      <c r="S44" s="1063"/>
      <c r="T44" s="1063"/>
      <c r="U44" s="1064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3" t="str">
        <f>IF(ISBLANK('OutrosCusto (ORÇ)'!C45)," ",'OutrosCusto (ORÇ)'!C45)</f>
        <v xml:space="preserve"> </v>
      </c>
      <c r="D45" s="1093"/>
      <c r="E45" s="1093"/>
      <c r="F45" s="1093"/>
      <c r="G45" s="1065"/>
      <c r="H45" s="505">
        <f>'OutrosCusto (ORÇ)'!H45</f>
        <v>0</v>
      </c>
      <c r="I45" s="508">
        <f>'OutrosCusto (ORÇ)'!I45</f>
        <v>0</v>
      </c>
      <c r="J45" s="125">
        <f>'OutrosCusto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3" t="str">
        <f t="shared" si="3"/>
        <v xml:space="preserve"> </v>
      </c>
      <c r="R45" s="1063"/>
      <c r="S45" s="1063"/>
      <c r="T45" s="1063"/>
      <c r="U45" s="1064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3" t="str">
        <f>IF(ISBLANK('OutrosCusto (ORÇ)'!C46)," ",'OutrosCusto (ORÇ)'!C46)</f>
        <v xml:space="preserve"> </v>
      </c>
      <c r="D46" s="1093"/>
      <c r="E46" s="1093"/>
      <c r="F46" s="1093"/>
      <c r="G46" s="1065"/>
      <c r="H46" s="505">
        <f>'OutrosCusto (ORÇ)'!H46</f>
        <v>0</v>
      </c>
      <c r="I46" s="508">
        <f>'OutrosCusto (ORÇ)'!I46</f>
        <v>0</v>
      </c>
      <c r="J46" s="125">
        <f>'OutrosCusto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3" t="str">
        <f t="shared" si="3"/>
        <v xml:space="preserve"> </v>
      </c>
      <c r="R46" s="1063"/>
      <c r="S46" s="1063"/>
      <c r="T46" s="1063"/>
      <c r="U46" s="1064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3" t="str">
        <f>IF(ISBLANK('OutrosCusto (ORÇ)'!C47)," ",'OutrosCusto (ORÇ)'!C47)</f>
        <v xml:space="preserve"> </v>
      </c>
      <c r="D47" s="1093"/>
      <c r="E47" s="1093"/>
      <c r="F47" s="1093"/>
      <c r="G47" s="1065"/>
      <c r="H47" s="505">
        <f>'OutrosCusto (ORÇ)'!H47</f>
        <v>0</v>
      </c>
      <c r="I47" s="508">
        <f>'OutrosCusto (ORÇ)'!I47</f>
        <v>0</v>
      </c>
      <c r="J47" s="125">
        <f>'OutrosCusto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3" t="str">
        <f t="shared" si="3"/>
        <v xml:space="preserve"> </v>
      </c>
      <c r="R47" s="1063"/>
      <c r="S47" s="1063"/>
      <c r="T47" s="1063"/>
      <c r="U47" s="1064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3" t="str">
        <f>IF(ISBLANK('OutrosCusto (ORÇ)'!C48)," ",'OutrosCusto (ORÇ)'!C48)</f>
        <v>Acessórios</v>
      </c>
      <c r="D48" s="1093"/>
      <c r="E48" s="1093"/>
      <c r="F48" s="1093"/>
      <c r="G48" s="1065"/>
      <c r="H48" s="505">
        <f>'OutrosCusto (ORÇ)'!H48</f>
        <v>20</v>
      </c>
      <c r="I48" s="508">
        <f>'OutrosCusto (ORÇ)'!I48</f>
        <v>0</v>
      </c>
      <c r="J48" s="125">
        <f>'OutrosCusto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3" t="str">
        <f>IF(OR(C48=0,C48=""),"",C48)</f>
        <v>Acessórios</v>
      </c>
      <c r="R48" s="1063"/>
      <c r="S48" s="1063"/>
      <c r="T48" s="1063"/>
      <c r="U48" s="1064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3" t="s">
        <v>842</v>
      </c>
      <c r="D49" s="1073"/>
      <c r="E49" s="1073"/>
      <c r="F49" s="1073"/>
      <c r="G49" s="1073"/>
      <c r="H49" s="1073"/>
      <c r="I49" s="1073"/>
      <c r="J49" s="1074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75" t="s">
        <v>851</v>
      </c>
      <c r="Q49" s="1076"/>
      <c r="R49" s="1076"/>
      <c r="S49" s="1076"/>
      <c r="T49" s="1076"/>
      <c r="U49" s="1076"/>
      <c r="V49" s="1077"/>
      <c r="W49" s="171" t="s">
        <v>855</v>
      </c>
      <c r="X49" s="172">
        <f>SUM(X8:X48)</f>
        <v>0</v>
      </c>
    </row>
    <row r="50" spans="2:24" ht="18" x14ac:dyDescent="0.25">
      <c r="B50" s="1050" t="s">
        <v>291</v>
      </c>
      <c r="C50" s="1051"/>
      <c r="D50" s="1051"/>
      <c r="E50" s="1051"/>
      <c r="F50" s="1051"/>
      <c r="G50" s="1051"/>
      <c r="H50" s="1051"/>
      <c r="I50" s="1051"/>
      <c r="J50" s="1051"/>
      <c r="K50" s="1051"/>
      <c r="L50" s="1051"/>
      <c r="M50" s="1051"/>
      <c r="N50" s="1052"/>
      <c r="P50" s="1075" t="s">
        <v>852</v>
      </c>
      <c r="Q50" s="1076"/>
      <c r="R50" s="1076"/>
      <c r="S50" s="1076"/>
      <c r="T50" s="1076"/>
      <c r="U50" s="1076"/>
      <c r="V50" s="1077"/>
      <c r="W50" s="171" t="s">
        <v>856</v>
      </c>
      <c r="X50" s="172">
        <f>IFERROR(X49*($L$86/$K$86),0)</f>
        <v>0</v>
      </c>
    </row>
    <row r="51" spans="2:24" ht="15" customHeight="1" x14ac:dyDescent="0.25">
      <c r="B51" s="1043" t="s">
        <v>797</v>
      </c>
      <c r="C51" s="1044"/>
      <c r="D51" s="1044"/>
      <c r="E51" s="1044"/>
      <c r="F51" s="1044"/>
      <c r="G51" s="1044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69" t="s">
        <v>292</v>
      </c>
      <c r="D52" s="1069"/>
      <c r="E52" s="1069"/>
      <c r="F52" s="1069"/>
      <c r="G52" s="1069"/>
      <c r="H52" s="311"/>
      <c r="I52" s="311"/>
      <c r="J52" s="312"/>
      <c r="K52" s="323">
        <f>SUM(L52:N52)</f>
        <v>0</v>
      </c>
      <c r="L52" s="323">
        <f>'Custo Contábil'!J39</f>
        <v>0</v>
      </c>
      <c r="M52" s="323">
        <v>0</v>
      </c>
      <c r="N52" s="323">
        <v>0</v>
      </c>
      <c r="P52" s="174" t="s">
        <v>853</v>
      </c>
      <c r="Q52" s="175"/>
      <c r="R52" s="176">
        <f>RCB!G11</f>
        <v>0</v>
      </c>
      <c r="T52" s="1078" t="s">
        <v>708</v>
      </c>
      <c r="U52" s="1079"/>
      <c r="V52" s="319">
        <f>IFERROR(SUM(Y8:Y48)/X49,0)</f>
        <v>0</v>
      </c>
    </row>
    <row r="53" spans="2:24" ht="18" x14ac:dyDescent="0.35">
      <c r="B53" s="173"/>
      <c r="C53" s="1069" t="s">
        <v>176</v>
      </c>
      <c r="D53" s="1069"/>
      <c r="E53" s="1069"/>
      <c r="F53" s="1069"/>
      <c r="G53" s="1069"/>
      <c r="H53" s="311"/>
      <c r="I53" s="311"/>
      <c r="J53" s="312"/>
      <c r="K53" s="323">
        <f>SUM(L53:N53)</f>
        <v>0</v>
      </c>
      <c r="L53" s="323">
        <f>Diagnóstico!M19</f>
        <v>0</v>
      </c>
      <c r="M53" s="323">
        <f>Diagnóstico!N19</f>
        <v>0</v>
      </c>
      <c r="N53" s="323">
        <f>Diagnóstico!O19</f>
        <v>0</v>
      </c>
      <c r="P53" s="174" t="s">
        <v>854</v>
      </c>
      <c r="Q53" s="175"/>
      <c r="R53" s="176">
        <f>RCB!J11</f>
        <v>0</v>
      </c>
    </row>
    <row r="54" spans="2:24" ht="15" customHeight="1" x14ac:dyDescent="0.25">
      <c r="B54" s="313"/>
      <c r="C54" s="1056" t="s">
        <v>293</v>
      </c>
      <c r="D54" s="1056"/>
      <c r="E54" s="1056"/>
      <c r="F54" s="1056"/>
      <c r="G54" s="1057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3" t="str">
        <f>IF(ISBLANK('OutrosCusto (ORÇ)'!C60)," ",'OutrosCusto (ORÇ)'!C60)</f>
        <v xml:space="preserve"> </v>
      </c>
      <c r="D55" s="1093"/>
      <c r="E55" s="1093"/>
      <c r="F55" s="1093"/>
      <c r="G55" s="1065"/>
      <c r="H55" s="505">
        <f>'OutrosCusto (ORÇ)'!H60</f>
        <v>0</v>
      </c>
      <c r="I55" s="508">
        <f>'OutrosCusto (ORÇ)'!I60</f>
        <v>0</v>
      </c>
      <c r="J55" s="125">
        <f>'OutrosCusto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3" t="str">
        <f>IF(ISBLANK('OutrosCusto (ORÇ)'!C61)," ",'OutrosCusto (ORÇ)'!C61)</f>
        <v xml:space="preserve"> </v>
      </c>
      <c r="D56" s="1093"/>
      <c r="E56" s="1093"/>
      <c r="F56" s="1093"/>
      <c r="G56" s="1065"/>
      <c r="H56" s="505">
        <f>'OutrosCusto (ORÇ)'!H61</f>
        <v>0</v>
      </c>
      <c r="I56" s="508">
        <f>'OutrosCusto (ORÇ)'!I61</f>
        <v>0</v>
      </c>
      <c r="J56" s="125">
        <f>'OutrosCusto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3" t="str">
        <f>IF(ISBLANK('OutrosCusto (ORÇ)'!C62)," ",'OutrosCusto (ORÇ)'!C62)</f>
        <v xml:space="preserve"> </v>
      </c>
      <c r="D57" s="1093"/>
      <c r="E57" s="1093"/>
      <c r="F57" s="1093"/>
      <c r="G57" s="1065"/>
      <c r="H57" s="505">
        <f>'OutrosCusto (ORÇ)'!H62</f>
        <v>0</v>
      </c>
      <c r="I57" s="508">
        <f>'OutrosCusto (ORÇ)'!I62</f>
        <v>0</v>
      </c>
      <c r="J57" s="125">
        <f>'OutrosCusto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3" t="str">
        <f>IF(ISBLANK('OutrosCusto (ORÇ)'!C63)," ",'OutrosCusto (ORÇ)'!C63)</f>
        <v xml:space="preserve"> </v>
      </c>
      <c r="D58" s="1093"/>
      <c r="E58" s="1093"/>
      <c r="F58" s="1093"/>
      <c r="G58" s="1065"/>
      <c r="H58" s="505">
        <f>'OutrosCusto (ORÇ)'!H63</f>
        <v>0</v>
      </c>
      <c r="I58" s="508">
        <f>'OutrosCusto (ORÇ)'!I63</f>
        <v>0</v>
      </c>
      <c r="J58" s="125">
        <f>'OutrosCusto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3" t="str">
        <f>IF(ISBLANK('OutrosCusto (ORÇ)'!C64)," ",'OutrosCusto (ORÇ)'!C64)</f>
        <v xml:space="preserve"> </v>
      </c>
      <c r="D59" s="1093"/>
      <c r="E59" s="1093"/>
      <c r="F59" s="1093"/>
      <c r="G59" s="1065"/>
      <c r="H59" s="505">
        <f>'OutrosCusto (ORÇ)'!H64</f>
        <v>0</v>
      </c>
      <c r="I59" s="508">
        <f>'OutrosCusto (ORÇ)'!I64</f>
        <v>0</v>
      </c>
      <c r="J59" s="125">
        <f>'OutrosCusto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1" t="s">
        <v>843</v>
      </c>
      <c r="D60" s="1071"/>
      <c r="E60" s="1071"/>
      <c r="F60" s="1071"/>
      <c r="G60" s="1071"/>
      <c r="H60" s="1071"/>
      <c r="I60" s="1071"/>
      <c r="J60" s="1072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3" t="s">
        <v>844</v>
      </c>
      <c r="D61" s="1073"/>
      <c r="E61" s="1073"/>
      <c r="F61" s="1073"/>
      <c r="G61" s="1073"/>
      <c r="H61" s="1073"/>
      <c r="I61" s="1073"/>
      <c r="J61" s="1074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50" t="s">
        <v>299</v>
      </c>
      <c r="C62" s="1051"/>
      <c r="D62" s="1051"/>
      <c r="E62" s="1051"/>
      <c r="F62" s="1051"/>
      <c r="G62" s="1051"/>
      <c r="H62" s="1051"/>
      <c r="I62" s="1051"/>
      <c r="J62" s="1051"/>
      <c r="K62" s="1051"/>
      <c r="L62" s="1051"/>
      <c r="M62" s="1051"/>
      <c r="N62" s="1052"/>
    </row>
    <row r="63" spans="2:24" x14ac:dyDescent="0.25">
      <c r="B63" s="1043" t="s">
        <v>797</v>
      </c>
      <c r="C63" s="1044"/>
      <c r="D63" s="1044"/>
      <c r="E63" s="1044"/>
      <c r="F63" s="1044"/>
      <c r="G63" s="1044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69" t="s">
        <v>9</v>
      </c>
      <c r="D64" s="1069"/>
      <c r="E64" s="1069"/>
      <c r="F64" s="1069"/>
      <c r="G64" s="1069"/>
      <c r="H64" s="1069"/>
      <c r="I64" s="1069"/>
      <c r="J64" s="1070"/>
      <c r="K64" s="323">
        <f>SUM(L64:N64)</f>
        <v>0</v>
      </c>
      <c r="L64" s="326">
        <f>'Custo Contábil'!J41</f>
        <v>0</v>
      </c>
      <c r="M64" s="323">
        <v>0</v>
      </c>
      <c r="N64" s="323">
        <v>0</v>
      </c>
    </row>
    <row r="65" spans="2:16" x14ac:dyDescent="0.25">
      <c r="B65" s="313"/>
      <c r="C65" s="1044" t="s">
        <v>178</v>
      </c>
      <c r="D65" s="1044"/>
      <c r="E65" s="1044"/>
      <c r="F65" s="1044"/>
      <c r="G65" s="1044"/>
      <c r="H65" s="1045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69" t="str">
        <f>IF(ISBLANK('OutrosCusto (ORÇ)'!C76)," ",'OutrosCusto (ORÇ)'!C76)</f>
        <v xml:space="preserve"> </v>
      </c>
      <c r="D66" s="1069"/>
      <c r="E66" s="1069"/>
      <c r="F66" s="1069"/>
      <c r="G66" s="1069"/>
      <c r="H66" s="1070"/>
      <c r="I66" s="508">
        <f>'OutrosCusto (ORÇ)'!I76</f>
        <v>0</v>
      </c>
      <c r="J66" s="125">
        <f>'OutrosCusto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69" t="str">
        <f>IF(ISBLANK('OutrosCusto (ORÇ)'!C77)," ",'OutrosCusto (ORÇ)'!C77)</f>
        <v xml:space="preserve"> </v>
      </c>
      <c r="D67" s="1069"/>
      <c r="E67" s="1069"/>
      <c r="F67" s="1069"/>
      <c r="G67" s="1069"/>
      <c r="H67" s="1070"/>
      <c r="I67" s="508">
        <f>'OutrosCusto (ORÇ)'!I77</f>
        <v>0</v>
      </c>
      <c r="J67" s="125">
        <f>'OutrosCusto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69" t="str">
        <f>IF(ISBLANK('OutrosCusto (ORÇ)'!C78)," ",'OutrosCusto (ORÇ)'!C78)</f>
        <v xml:space="preserve"> </v>
      </c>
      <c r="D68" s="1069"/>
      <c r="E68" s="1069"/>
      <c r="F68" s="1069"/>
      <c r="G68" s="1069"/>
      <c r="H68" s="1070"/>
      <c r="I68" s="508">
        <f>'OutrosCusto (ORÇ)'!I78</f>
        <v>0</v>
      </c>
      <c r="J68" s="125">
        <f>'OutrosCusto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1" t="s">
        <v>845</v>
      </c>
      <c r="D69" s="1071"/>
      <c r="E69" s="1071"/>
      <c r="F69" s="1071"/>
      <c r="G69" s="1071"/>
      <c r="H69" s="1071"/>
      <c r="I69" s="1071"/>
      <c r="J69" s="1072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3" t="s">
        <v>846</v>
      </c>
      <c r="D70" s="1073"/>
      <c r="E70" s="1073"/>
      <c r="F70" s="1073"/>
      <c r="G70" s="1073"/>
      <c r="H70" s="1073"/>
      <c r="I70" s="1073"/>
      <c r="J70" s="1074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67" t="s">
        <v>847</v>
      </c>
      <c r="D71" s="1067"/>
      <c r="E71" s="1067"/>
      <c r="F71" s="1067"/>
      <c r="G71" s="1067"/>
      <c r="H71" s="1067"/>
      <c r="I71" s="1067"/>
      <c r="J71" s="1068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48" t="s">
        <v>706</v>
      </c>
      <c r="C72" s="1049"/>
      <c r="D72" s="1049"/>
      <c r="E72" s="1049"/>
      <c r="F72" s="1049"/>
      <c r="G72" s="1049"/>
      <c r="H72" s="1049"/>
      <c r="I72" s="1049"/>
      <c r="J72" s="1049"/>
      <c r="K72" s="1049"/>
      <c r="L72" s="1049"/>
      <c r="M72" s="1049"/>
      <c r="N72" s="1055"/>
    </row>
    <row r="73" spans="2:16" x14ac:dyDescent="0.25">
      <c r="B73" s="1043" t="s">
        <v>797</v>
      </c>
      <c r="C73" s="1044"/>
      <c r="D73" s="1044"/>
      <c r="E73" s="1044"/>
      <c r="F73" s="1044"/>
      <c r="G73" s="1044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69" t="s">
        <v>303</v>
      </c>
      <c r="D74" s="1069"/>
      <c r="E74" s="1069"/>
      <c r="F74" s="1069"/>
      <c r="G74" s="1069"/>
      <c r="H74" s="1069"/>
      <c r="I74" s="1069"/>
      <c r="J74" s="1070"/>
      <c r="K74" s="323">
        <f t="shared" ref="K74:K79" si="7">SUM(L74:N74)</f>
        <v>0</v>
      </c>
      <c r="L74" s="323">
        <f>'Custo Contábil'!$J$37*'Custo Contábil'!F13</f>
        <v>0</v>
      </c>
      <c r="M74" s="323">
        <v>0</v>
      </c>
      <c r="N74" s="323">
        <v>0</v>
      </c>
    </row>
    <row r="75" spans="2:16" x14ac:dyDescent="0.25">
      <c r="B75" s="173"/>
      <c r="C75" s="1069" t="s">
        <v>12</v>
      </c>
      <c r="D75" s="1069"/>
      <c r="E75" s="1069"/>
      <c r="F75" s="1069"/>
      <c r="G75" s="1069"/>
      <c r="H75" s="1069"/>
      <c r="I75" s="1069"/>
      <c r="J75" s="1070"/>
      <c r="K75" s="323">
        <f t="shared" si="7"/>
        <v>0</v>
      </c>
      <c r="L75" s="323">
        <f>'Custo Contábil'!J45</f>
        <v>0</v>
      </c>
      <c r="M75" s="323">
        <v>0</v>
      </c>
      <c r="N75" s="323">
        <v>0</v>
      </c>
    </row>
    <row r="76" spans="2:16" x14ac:dyDescent="0.25">
      <c r="B76" s="173"/>
      <c r="C76" s="1069" t="s">
        <v>175</v>
      </c>
      <c r="D76" s="1069"/>
      <c r="E76" s="1069"/>
      <c r="F76" s="1069"/>
      <c r="G76" s="1069"/>
      <c r="H76" s="1069"/>
      <c r="I76" s="1069"/>
      <c r="J76" s="1070"/>
      <c r="K76" s="323">
        <f t="shared" si="7"/>
        <v>0</v>
      </c>
      <c r="L76" s="323">
        <f>Marketing!L24</f>
        <v>0</v>
      </c>
      <c r="M76" s="323">
        <f>Marketing!M24</f>
        <v>0</v>
      </c>
      <c r="N76" s="323">
        <f>Marketing!N24</f>
        <v>0</v>
      </c>
    </row>
    <row r="77" spans="2:16" x14ac:dyDescent="0.25">
      <c r="B77" s="173"/>
      <c r="C77" s="1069" t="s">
        <v>304</v>
      </c>
      <c r="D77" s="1069"/>
      <c r="E77" s="1069"/>
      <c r="F77" s="1069"/>
      <c r="G77" s="1069"/>
      <c r="H77" s="1069"/>
      <c r="I77" s="1069"/>
      <c r="J77" s="1070"/>
      <c r="K77" s="323">
        <f t="shared" si="7"/>
        <v>0</v>
      </c>
      <c r="L77" s="323">
        <f>Treinamento!L38</f>
        <v>0</v>
      </c>
      <c r="M77" s="323">
        <f>Treinamento!M38</f>
        <v>0</v>
      </c>
      <c r="N77" s="323">
        <f>Treinamento!N38</f>
        <v>0</v>
      </c>
      <c r="P77" s="375"/>
    </row>
    <row r="78" spans="2:16" x14ac:dyDescent="0.25">
      <c r="B78" s="173"/>
      <c r="C78" s="1069" t="s">
        <v>305</v>
      </c>
      <c r="D78" s="1069"/>
      <c r="E78" s="1069"/>
      <c r="F78" s="1069"/>
      <c r="G78" s="1069"/>
      <c r="H78" s="1069"/>
      <c r="I78" s="1069"/>
      <c r="J78" s="1070"/>
      <c r="K78" s="323">
        <f t="shared" si="7"/>
        <v>0</v>
      </c>
      <c r="L78" s="323">
        <f>Descarte!L95</f>
        <v>0</v>
      </c>
      <c r="M78" s="323">
        <f>Descarte!M95</f>
        <v>0</v>
      </c>
      <c r="N78" s="323">
        <f>Descarte!N95</f>
        <v>0</v>
      </c>
    </row>
    <row r="79" spans="2:16" x14ac:dyDescent="0.25">
      <c r="B79" s="173"/>
      <c r="C79" s="1069" t="s">
        <v>306</v>
      </c>
      <c r="D79" s="1069"/>
      <c r="E79" s="1069"/>
      <c r="F79" s="1069"/>
      <c r="G79" s="1069"/>
      <c r="H79" s="1069"/>
      <c r="I79" s="1069"/>
      <c r="J79" s="1070"/>
      <c r="K79" s="323">
        <f t="shared" si="7"/>
        <v>0</v>
      </c>
      <c r="L79" s="323">
        <f>'M&amp;V'!N442</f>
        <v>0</v>
      </c>
      <c r="M79" s="323">
        <f>'M&amp;V'!O442</f>
        <v>0</v>
      </c>
      <c r="N79" s="323">
        <f>'M&amp;V'!P442</f>
        <v>0</v>
      </c>
    </row>
    <row r="80" spans="2:16" x14ac:dyDescent="0.25">
      <c r="B80" s="1043" t="s">
        <v>15</v>
      </c>
      <c r="C80" s="1044"/>
      <c r="D80" s="1044"/>
      <c r="E80" s="1044"/>
      <c r="F80" s="1044"/>
      <c r="G80" s="1044"/>
      <c r="H80" s="1045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69" t="str">
        <f>IF(ISBLANK('OutrosCusto (ORÇ)'!C90)," ",'OutrosCusto (ORÇ)'!C90)</f>
        <v xml:space="preserve"> </v>
      </c>
      <c r="D81" s="1069"/>
      <c r="E81" s="1069"/>
      <c r="F81" s="1069"/>
      <c r="G81" s="1069"/>
      <c r="H81" s="1070"/>
      <c r="I81" s="508">
        <f>'OutrosCusto (ORÇ)'!I90</f>
        <v>0</v>
      </c>
      <c r="J81" s="125">
        <f>'OutrosCusto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69" t="str">
        <f>IF(ISBLANK('OutrosCusto (ORÇ)'!C91)," ",'OutrosCusto (ORÇ)'!C91)</f>
        <v xml:space="preserve"> </v>
      </c>
      <c r="D82" s="1069"/>
      <c r="E82" s="1069"/>
      <c r="F82" s="1069"/>
      <c r="G82" s="1069"/>
      <c r="H82" s="1070"/>
      <c r="I82" s="508">
        <f>'OutrosCusto (ORÇ)'!I91</f>
        <v>0</v>
      </c>
      <c r="J82" s="125">
        <f>'OutrosCusto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69" t="str">
        <f>IF(ISBLANK('OutrosCusto (ORÇ)'!C92)," ",'OutrosCusto (ORÇ)'!C92)</f>
        <v xml:space="preserve"> </v>
      </c>
      <c r="D83" s="1069"/>
      <c r="E83" s="1069"/>
      <c r="F83" s="1069"/>
      <c r="G83" s="1069"/>
      <c r="H83" s="1070"/>
      <c r="I83" s="508">
        <f>'OutrosCusto (ORÇ)'!I92</f>
        <v>0</v>
      </c>
      <c r="J83" s="125">
        <f>'OutrosCusto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71" t="s">
        <v>848</v>
      </c>
      <c r="D84" s="1071"/>
      <c r="E84" s="1071"/>
      <c r="F84" s="1071"/>
      <c r="G84" s="1071"/>
      <c r="H84" s="1071"/>
      <c r="I84" s="1071"/>
      <c r="J84" s="1072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67" t="s">
        <v>849</v>
      </c>
      <c r="D85" s="1067"/>
      <c r="E85" s="1067"/>
      <c r="F85" s="1067"/>
      <c r="G85" s="1067"/>
      <c r="H85" s="1067"/>
      <c r="I85" s="1067"/>
      <c r="J85" s="1068"/>
      <c r="K85" s="131">
        <f>SUM(K74:K79,K84)</f>
        <v>0</v>
      </c>
      <c r="L85" s="285">
        <f>SUM(L74:L79,L84)</f>
        <v>0</v>
      </c>
      <c r="M85" s="285">
        <f>SUM(M74:M79,M84)</f>
        <v>0</v>
      </c>
      <c r="N85" s="285">
        <f>SUM(N74:N79,N84)</f>
        <v>0</v>
      </c>
    </row>
    <row r="86" spans="2:14" x14ac:dyDescent="0.25">
      <c r="B86" s="179"/>
      <c r="C86" s="981" t="s">
        <v>850</v>
      </c>
      <c r="D86" s="981"/>
      <c r="E86" s="981"/>
      <c r="F86" s="981"/>
      <c r="G86" s="981"/>
      <c r="H86" s="981"/>
      <c r="I86" s="981"/>
      <c r="J86" s="98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P2:X2"/>
    <mergeCell ref="L3:N3"/>
    <mergeCell ref="P3:X4"/>
    <mergeCell ref="B6:N6"/>
    <mergeCell ref="B2:N2"/>
    <mergeCell ref="C9:G9"/>
    <mergeCell ref="Q9:U9"/>
    <mergeCell ref="B3:K4"/>
    <mergeCell ref="B5:N5"/>
    <mergeCell ref="P6:X6"/>
    <mergeCell ref="B7:G7"/>
    <mergeCell ref="P7:U7"/>
    <mergeCell ref="C8:G8"/>
    <mergeCell ref="Q8:U8"/>
    <mergeCell ref="Q25:U25"/>
    <mergeCell ref="C26:G26"/>
    <mergeCell ref="Q26:U26"/>
    <mergeCell ref="C29:G29"/>
    <mergeCell ref="Q29:U29"/>
    <mergeCell ref="C10:G10"/>
    <mergeCell ref="Q10:U10"/>
    <mergeCell ref="C11:G11"/>
    <mergeCell ref="Q11:U11"/>
    <mergeCell ref="C12:G12"/>
    <mergeCell ref="C18:G18"/>
    <mergeCell ref="Q18:U18"/>
    <mergeCell ref="Q12:U12"/>
    <mergeCell ref="C13:G13"/>
    <mergeCell ref="Q13:U13"/>
    <mergeCell ref="C14:G14"/>
    <mergeCell ref="Q14:U14"/>
    <mergeCell ref="C15:G15"/>
    <mergeCell ref="Q15:U15"/>
    <mergeCell ref="C16:G16"/>
    <mergeCell ref="Q16:U16"/>
    <mergeCell ref="C17:G17"/>
    <mergeCell ref="Q17:U17"/>
    <mergeCell ref="C23:G23"/>
    <mergeCell ref="Q23:U23"/>
    <mergeCell ref="C19:G19"/>
    <mergeCell ref="Q19:U19"/>
    <mergeCell ref="C20:G20"/>
    <mergeCell ref="Q20:U20"/>
    <mergeCell ref="C21:G21"/>
    <mergeCell ref="Q21:U21"/>
    <mergeCell ref="C22:G22"/>
    <mergeCell ref="Q22:U22"/>
    <mergeCell ref="Q37:U37"/>
    <mergeCell ref="Q38:U38"/>
    <mergeCell ref="C39:G39"/>
    <mergeCell ref="Q39:U39"/>
    <mergeCell ref="C40:G40"/>
    <mergeCell ref="Q40:U40"/>
    <mergeCell ref="C38:G38"/>
    <mergeCell ref="Q28:U28"/>
    <mergeCell ref="C28:G28"/>
    <mergeCell ref="C30:G30"/>
    <mergeCell ref="Q30:U30"/>
    <mergeCell ref="C31:G31"/>
    <mergeCell ref="C37:G37"/>
    <mergeCell ref="C36:G36"/>
    <mergeCell ref="C55:G55"/>
    <mergeCell ref="C56:G56"/>
    <mergeCell ref="C24:G24"/>
    <mergeCell ref="Q24:U24"/>
    <mergeCell ref="C34:G34"/>
    <mergeCell ref="C35:G35"/>
    <mergeCell ref="Q31:U31"/>
    <mergeCell ref="C32:G32"/>
    <mergeCell ref="Q32:U32"/>
    <mergeCell ref="C33:G33"/>
    <mergeCell ref="Q33:U33"/>
    <mergeCell ref="Q34:U34"/>
    <mergeCell ref="Q35:U35"/>
    <mergeCell ref="C27:G27"/>
    <mergeCell ref="Q27:U27"/>
    <mergeCell ref="C25:G25"/>
    <mergeCell ref="Q48:U48"/>
    <mergeCell ref="Q36:U36"/>
    <mergeCell ref="C41:G41"/>
    <mergeCell ref="Q41:U41"/>
    <mergeCell ref="C42:G42"/>
    <mergeCell ref="Q42:U42"/>
    <mergeCell ref="C43:G43"/>
    <mergeCell ref="Q43:U43"/>
    <mergeCell ref="P49:V49"/>
    <mergeCell ref="P50:V50"/>
    <mergeCell ref="B51:G51"/>
    <mergeCell ref="C52:G52"/>
    <mergeCell ref="T52:U52"/>
    <mergeCell ref="C49:J49"/>
    <mergeCell ref="B50:N50"/>
    <mergeCell ref="C53:G53"/>
    <mergeCell ref="C54:G54"/>
    <mergeCell ref="C44:G44"/>
    <mergeCell ref="Q44:U44"/>
    <mergeCell ref="C45:G45"/>
    <mergeCell ref="Q45:U45"/>
    <mergeCell ref="C46:G46"/>
    <mergeCell ref="Q46:U46"/>
    <mergeCell ref="C47:G47"/>
    <mergeCell ref="Q47:U47"/>
    <mergeCell ref="C48:G48"/>
    <mergeCell ref="C64:J64"/>
    <mergeCell ref="C65:H65"/>
    <mergeCell ref="C66:H66"/>
    <mergeCell ref="C67:H67"/>
    <mergeCell ref="C57:G57"/>
    <mergeCell ref="C58:G58"/>
    <mergeCell ref="C59:G59"/>
    <mergeCell ref="C60:J60"/>
    <mergeCell ref="B62:N62"/>
    <mergeCell ref="C61:J61"/>
    <mergeCell ref="B63:G63"/>
    <mergeCell ref="B73:G73"/>
    <mergeCell ref="C74:J74"/>
    <mergeCell ref="C75:J75"/>
    <mergeCell ref="C76:J76"/>
    <mergeCell ref="C77:J77"/>
    <mergeCell ref="C68:H68"/>
    <mergeCell ref="C69:J69"/>
    <mergeCell ref="C70:J70"/>
    <mergeCell ref="C71:J71"/>
    <mergeCell ref="B72:N72"/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</mergeCells>
  <conditionalFormatting sqref="R29:R32">
    <cfRule type="cellIs" dxfId="28" priority="2" operator="lessThan">
      <formula>0</formula>
    </cfRule>
  </conditionalFormatting>
  <conditionalFormatting sqref="R52:R53">
    <cfRule type="cellIs" dxfId="27" priority="1" operator="lessThan">
      <formula>0</formula>
    </cfRule>
  </conditionalFormatting>
  <conditionalFormatting sqref="R88:R89">
    <cfRule type="cellIs" dxfId="26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01828-8D9F-4906-B081-662AD8840051}">
  <sheetPr codeName="Plan19">
    <tabColor theme="3"/>
  </sheetPr>
  <dimension ref="B2:BE62"/>
  <sheetViews>
    <sheetView showGridLines="0" zoomScaleNormal="100" workbookViewId="0">
      <pane xSplit="7" ySplit="2" topLeftCell="H3" activePane="bottomRight" state="frozen"/>
      <selection activeCell="H20" sqref="H20"/>
      <selection pane="topRight" activeCell="H20" sqref="H20"/>
      <selection pane="bottomLeft" activeCell="H20" sqref="H20"/>
      <selection pane="bottomRight" activeCell="H5" sqref="H5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42578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27" ht="22.5" customHeight="1" x14ac:dyDescent="0.2">
      <c r="B2" s="1087" t="s">
        <v>793</v>
      </c>
      <c r="C2" s="1087"/>
      <c r="D2" s="1087"/>
      <c r="E2" s="1087"/>
      <c r="F2" s="1087"/>
      <c r="G2" s="1087"/>
    </row>
    <row r="3" spans="2:27" x14ac:dyDescent="0.2">
      <c r="B3" s="1048" t="s">
        <v>688</v>
      </c>
      <c r="C3" s="1049"/>
      <c r="D3" s="1049"/>
      <c r="E3" s="1049"/>
      <c r="F3" s="1049"/>
      <c r="G3" s="328" t="s">
        <v>31</v>
      </c>
      <c r="H3" s="387" t="s">
        <v>640</v>
      </c>
      <c r="I3" s="387" t="s">
        <v>641</v>
      </c>
      <c r="J3" s="387" t="s">
        <v>642</v>
      </c>
      <c r="K3" s="387" t="s">
        <v>643</v>
      </c>
      <c r="L3" s="387" t="s">
        <v>644</v>
      </c>
      <c r="M3" s="387" t="s">
        <v>645</v>
      </c>
      <c r="N3" s="387" t="s">
        <v>646</v>
      </c>
      <c r="O3" s="387" t="s">
        <v>647</v>
      </c>
      <c r="P3" s="387" t="s">
        <v>648</v>
      </c>
      <c r="Q3" s="387" t="s">
        <v>649</v>
      </c>
      <c r="R3" s="387" t="s">
        <v>650</v>
      </c>
      <c r="S3" s="387" t="s">
        <v>651</v>
      </c>
      <c r="T3" s="387" t="s">
        <v>652</v>
      </c>
      <c r="U3" s="387" t="s">
        <v>653</v>
      </c>
      <c r="V3" s="387" t="s">
        <v>654</v>
      </c>
      <c r="W3" s="387" t="s">
        <v>655</v>
      </c>
      <c r="X3" s="387" t="s">
        <v>656</v>
      </c>
      <c r="Y3" s="387" t="s">
        <v>657</v>
      </c>
      <c r="Z3" s="387" t="s">
        <v>658</v>
      </c>
      <c r="AA3" s="387" t="s">
        <v>659</v>
      </c>
    </row>
    <row r="4" spans="2:27" s="383" customFormat="1" x14ac:dyDescent="0.2">
      <c r="B4" s="1048" t="s">
        <v>861</v>
      </c>
      <c r="C4" s="1049"/>
      <c r="D4" s="1049"/>
      <c r="E4" s="1049"/>
      <c r="F4" s="1049"/>
      <c r="G4" s="184" t="s">
        <v>31</v>
      </c>
      <c r="H4" s="185" t="s">
        <v>640</v>
      </c>
      <c r="I4" s="185" t="s">
        <v>641</v>
      </c>
      <c r="J4" s="185" t="s">
        <v>642</v>
      </c>
      <c r="K4" s="185" t="s">
        <v>643</v>
      </c>
      <c r="L4" s="185" t="s">
        <v>644</v>
      </c>
      <c r="M4" s="185" t="s">
        <v>645</v>
      </c>
      <c r="N4" s="185" t="s">
        <v>646</v>
      </c>
      <c r="O4" s="185" t="s">
        <v>647</v>
      </c>
      <c r="P4" s="185" t="s">
        <v>648</v>
      </c>
      <c r="Q4" s="185" t="s">
        <v>649</v>
      </c>
      <c r="R4" s="185" t="s">
        <v>650</v>
      </c>
      <c r="S4" s="185" t="s">
        <v>651</v>
      </c>
      <c r="T4" s="185" t="s">
        <v>652</v>
      </c>
      <c r="U4" s="185" t="s">
        <v>653</v>
      </c>
      <c r="V4" s="185" t="s">
        <v>654</v>
      </c>
      <c r="W4" s="185" t="s">
        <v>655</v>
      </c>
      <c r="X4" s="185" t="s">
        <v>656</v>
      </c>
      <c r="Y4" s="185" t="s">
        <v>657</v>
      </c>
      <c r="Z4" s="185" t="s">
        <v>658</v>
      </c>
      <c r="AA4" s="185" t="s">
        <v>659</v>
      </c>
    </row>
    <row r="5" spans="2:2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</row>
    <row r="6" spans="2:27" ht="18" x14ac:dyDescent="0.2">
      <c r="B6" s="181">
        <f>B5+1</f>
        <v>2</v>
      </c>
      <c r="C6" s="186" t="s">
        <v>660</v>
      </c>
      <c r="D6" s="186"/>
      <c r="E6" s="191" t="s">
        <v>361</v>
      </c>
      <c r="F6" s="192" t="s">
        <v>404</v>
      </c>
      <c r="G6" s="201">
        <f>SUM(H6:AA6)</f>
        <v>0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</row>
    <row r="7" spans="2:27" ht="18" x14ac:dyDescent="0.2">
      <c r="B7" s="181">
        <f>B6+1</f>
        <v>3</v>
      </c>
      <c r="C7" s="186" t="s">
        <v>16</v>
      </c>
      <c r="D7" s="186"/>
      <c r="E7" s="191"/>
      <c r="F7" s="192" t="s">
        <v>403</v>
      </c>
      <c r="G7" s="194">
        <f>SUM(H7:AA7)</f>
        <v>0</v>
      </c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</row>
    <row r="8" spans="2:27" ht="18" x14ac:dyDescent="0.2">
      <c r="B8" s="239">
        <f>B7+1</f>
        <v>4</v>
      </c>
      <c r="C8" s="186" t="s">
        <v>367</v>
      </c>
      <c r="D8" s="186"/>
      <c r="E8" s="191" t="s">
        <v>368</v>
      </c>
      <c r="F8" s="192" t="s">
        <v>369</v>
      </c>
      <c r="G8" s="201">
        <f>SUM(H8:AA8)</f>
        <v>0</v>
      </c>
      <c r="H8" s="195">
        <f>H6*H7*0.001</f>
        <v>0</v>
      </c>
      <c r="I8" s="195">
        <f t="shared" ref="I8:AA8" si="0">I6*I7*0.001</f>
        <v>0</v>
      </c>
      <c r="J8" s="195">
        <f t="shared" si="0"/>
        <v>0</v>
      </c>
      <c r="K8" s="195">
        <f t="shared" si="0"/>
        <v>0</v>
      </c>
      <c r="L8" s="195">
        <f t="shared" si="0"/>
        <v>0</v>
      </c>
      <c r="M8" s="195">
        <f t="shared" si="0"/>
        <v>0</v>
      </c>
      <c r="N8" s="195">
        <f t="shared" si="0"/>
        <v>0</v>
      </c>
      <c r="O8" s="195">
        <f t="shared" si="0"/>
        <v>0</v>
      </c>
      <c r="P8" s="195">
        <f t="shared" si="0"/>
        <v>0</v>
      </c>
      <c r="Q8" s="195">
        <f t="shared" si="0"/>
        <v>0</v>
      </c>
      <c r="R8" s="195">
        <f t="shared" si="0"/>
        <v>0</v>
      </c>
      <c r="S8" s="195">
        <f t="shared" si="0"/>
        <v>0</v>
      </c>
      <c r="T8" s="195">
        <f t="shared" si="0"/>
        <v>0</v>
      </c>
      <c r="U8" s="195">
        <f t="shared" si="0"/>
        <v>0</v>
      </c>
      <c r="V8" s="195">
        <f t="shared" si="0"/>
        <v>0</v>
      </c>
      <c r="W8" s="195">
        <f t="shared" si="0"/>
        <v>0</v>
      </c>
      <c r="X8" s="195">
        <f t="shared" si="0"/>
        <v>0</v>
      </c>
      <c r="Y8" s="195">
        <f t="shared" si="0"/>
        <v>0</v>
      </c>
      <c r="Z8" s="195">
        <f t="shared" si="0"/>
        <v>0</v>
      </c>
      <c r="AA8" s="195">
        <f t="shared" si="0"/>
        <v>0</v>
      </c>
    </row>
    <row r="9" spans="2:27" x14ac:dyDescent="0.2">
      <c r="B9" s="1081">
        <f>B8+1</f>
        <v>5</v>
      </c>
      <c r="C9" s="186" t="s">
        <v>370</v>
      </c>
      <c r="D9" s="186"/>
      <c r="E9" s="191" t="s">
        <v>371</v>
      </c>
      <c r="F9" s="192"/>
      <c r="G9" s="196"/>
      <c r="H9" s="615"/>
      <c r="I9" s="615"/>
      <c r="J9" s="615"/>
      <c r="K9" s="615"/>
      <c r="L9" s="615"/>
      <c r="M9" s="615"/>
      <c r="N9" s="615"/>
      <c r="O9" s="615"/>
      <c r="P9" s="615"/>
      <c r="Q9" s="615"/>
      <c r="R9" s="615"/>
      <c r="S9" s="615"/>
      <c r="T9" s="615"/>
      <c r="U9" s="615"/>
      <c r="V9" s="615"/>
      <c r="W9" s="615"/>
      <c r="X9" s="615"/>
      <c r="Y9" s="615"/>
      <c r="Z9" s="615"/>
      <c r="AA9" s="615"/>
    </row>
    <row r="10" spans="2:27" x14ac:dyDescent="0.2">
      <c r="B10" s="1083"/>
      <c r="C10" s="197" t="s">
        <v>372</v>
      </c>
      <c r="D10" s="197"/>
      <c r="E10" s="198" t="s">
        <v>373</v>
      </c>
      <c r="F10" s="192"/>
      <c r="G10" s="196"/>
      <c r="H10" s="616"/>
      <c r="I10" s="616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  <c r="W10" s="616"/>
      <c r="X10" s="616"/>
      <c r="Y10" s="616"/>
      <c r="Z10" s="616"/>
      <c r="AA10" s="616"/>
    </row>
    <row r="11" spans="2:27" ht="18" x14ac:dyDescent="0.2">
      <c r="B11" s="1082"/>
      <c r="C11" s="186" t="s">
        <v>374</v>
      </c>
      <c r="D11" s="186"/>
      <c r="E11" s="191" t="s">
        <v>375</v>
      </c>
      <c r="F11" s="192" t="s">
        <v>376</v>
      </c>
      <c r="G11" s="196"/>
      <c r="H11" s="199">
        <f>H9*H10</f>
        <v>0</v>
      </c>
      <c r="I11" s="199">
        <f t="shared" ref="I11:AA11" si="1">I9*I10</f>
        <v>0</v>
      </c>
      <c r="J11" s="199">
        <f t="shared" si="1"/>
        <v>0</v>
      </c>
      <c r="K11" s="199">
        <f t="shared" si="1"/>
        <v>0</v>
      </c>
      <c r="L11" s="199">
        <f t="shared" si="1"/>
        <v>0</v>
      </c>
      <c r="M11" s="199">
        <f t="shared" si="1"/>
        <v>0</v>
      </c>
      <c r="N11" s="199">
        <f t="shared" si="1"/>
        <v>0</v>
      </c>
      <c r="O11" s="199">
        <f t="shared" si="1"/>
        <v>0</v>
      </c>
      <c r="P11" s="199">
        <f t="shared" si="1"/>
        <v>0</v>
      </c>
      <c r="Q11" s="199">
        <f t="shared" si="1"/>
        <v>0</v>
      </c>
      <c r="R11" s="199">
        <f t="shared" si="1"/>
        <v>0</v>
      </c>
      <c r="S11" s="199">
        <f t="shared" si="1"/>
        <v>0</v>
      </c>
      <c r="T11" s="199">
        <f t="shared" si="1"/>
        <v>0</v>
      </c>
      <c r="U11" s="199">
        <f t="shared" si="1"/>
        <v>0</v>
      </c>
      <c r="V11" s="199">
        <f t="shared" si="1"/>
        <v>0</v>
      </c>
      <c r="W11" s="199">
        <f t="shared" si="1"/>
        <v>0</v>
      </c>
      <c r="X11" s="199">
        <f t="shared" si="1"/>
        <v>0</v>
      </c>
      <c r="Y11" s="199">
        <f t="shared" si="1"/>
        <v>0</v>
      </c>
      <c r="Z11" s="199">
        <f t="shared" si="1"/>
        <v>0</v>
      </c>
      <c r="AA11" s="199">
        <f t="shared" si="1"/>
        <v>0</v>
      </c>
    </row>
    <row r="12" spans="2:27" x14ac:dyDescent="0.2">
      <c r="B12" s="1081">
        <f>B9+1</f>
        <v>6</v>
      </c>
      <c r="C12" s="186" t="s">
        <v>701</v>
      </c>
      <c r="D12" s="186"/>
      <c r="E12" s="191" t="s">
        <v>278</v>
      </c>
      <c r="F12" s="192" t="s">
        <v>696</v>
      </c>
      <c r="G12" s="290">
        <v>12</v>
      </c>
      <c r="H12" s="617"/>
      <c r="I12" s="617"/>
      <c r="J12" s="617"/>
      <c r="K12" s="617"/>
      <c r="L12" s="617"/>
      <c r="M12" s="617"/>
      <c r="N12" s="617"/>
      <c r="O12" s="617"/>
      <c r="P12" s="617"/>
      <c r="Q12" s="617"/>
      <c r="R12" s="617"/>
      <c r="S12" s="617"/>
      <c r="T12" s="617"/>
      <c r="U12" s="617"/>
      <c r="V12" s="617"/>
      <c r="W12" s="617"/>
      <c r="X12" s="617"/>
      <c r="Y12" s="617"/>
      <c r="Z12" s="617"/>
      <c r="AA12" s="617"/>
    </row>
    <row r="13" spans="2:27" x14ac:dyDescent="0.2">
      <c r="B13" s="1083"/>
      <c r="C13" s="186" t="s">
        <v>702</v>
      </c>
      <c r="D13" s="186"/>
      <c r="E13" s="187" t="s">
        <v>699</v>
      </c>
      <c r="F13" s="192" t="s">
        <v>697</v>
      </c>
      <c r="G13" s="290">
        <v>22</v>
      </c>
      <c r="H13" s="617"/>
      <c r="I13" s="617"/>
      <c r="J13" s="617"/>
      <c r="K13" s="617"/>
      <c r="L13" s="617"/>
      <c r="M13" s="617"/>
      <c r="N13" s="617"/>
      <c r="O13" s="617"/>
      <c r="P13" s="617"/>
      <c r="Q13" s="617"/>
      <c r="R13" s="617"/>
      <c r="S13" s="617"/>
      <c r="T13" s="617"/>
      <c r="U13" s="617"/>
      <c r="V13" s="617"/>
      <c r="W13" s="617"/>
      <c r="X13" s="617"/>
      <c r="Y13" s="617"/>
      <c r="Z13" s="617"/>
      <c r="AA13" s="617"/>
    </row>
    <row r="14" spans="2:27" x14ac:dyDescent="0.2">
      <c r="B14" s="1083"/>
      <c r="C14" s="186" t="s">
        <v>703</v>
      </c>
      <c r="D14" s="186"/>
      <c r="E14" s="187" t="s">
        <v>700</v>
      </c>
      <c r="F14" s="192" t="s">
        <v>698</v>
      </c>
      <c r="G14" s="290">
        <v>3</v>
      </c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</row>
    <row r="15" spans="2:27" ht="18" x14ac:dyDescent="0.2">
      <c r="B15" s="1083"/>
      <c r="C15" s="186" t="s">
        <v>377</v>
      </c>
      <c r="D15" s="186"/>
      <c r="E15" s="191" t="s">
        <v>361</v>
      </c>
      <c r="F15" s="192" t="s">
        <v>378</v>
      </c>
      <c r="G15" s="201">
        <f>SUM(H15:AA15)</f>
        <v>0</v>
      </c>
      <c r="H15" s="200">
        <f>H8*((H13*H12*H14)/($G$12*$G$13*$G$14))</f>
        <v>0</v>
      </c>
      <c r="I15" s="200">
        <f t="shared" ref="I15:AA15" si="2">I8*((I13*I12*I14)/($G$12*$G$13*$G$14))</f>
        <v>0</v>
      </c>
      <c r="J15" s="200">
        <f t="shared" si="2"/>
        <v>0</v>
      </c>
      <c r="K15" s="200">
        <f t="shared" si="2"/>
        <v>0</v>
      </c>
      <c r="L15" s="200">
        <f t="shared" si="2"/>
        <v>0</v>
      </c>
      <c r="M15" s="200">
        <f t="shared" si="2"/>
        <v>0</v>
      </c>
      <c r="N15" s="200">
        <f t="shared" si="2"/>
        <v>0</v>
      </c>
      <c r="O15" s="200">
        <f t="shared" si="2"/>
        <v>0</v>
      </c>
      <c r="P15" s="200">
        <f t="shared" si="2"/>
        <v>0</v>
      </c>
      <c r="Q15" s="200">
        <f t="shared" si="2"/>
        <v>0</v>
      </c>
      <c r="R15" s="200">
        <f t="shared" si="2"/>
        <v>0</v>
      </c>
      <c r="S15" s="200">
        <f t="shared" si="2"/>
        <v>0</v>
      </c>
      <c r="T15" s="200">
        <f t="shared" si="2"/>
        <v>0</v>
      </c>
      <c r="U15" s="200">
        <f t="shared" si="2"/>
        <v>0</v>
      </c>
      <c r="V15" s="200">
        <f t="shared" si="2"/>
        <v>0</v>
      </c>
      <c r="W15" s="200">
        <f t="shared" si="2"/>
        <v>0</v>
      </c>
      <c r="X15" s="200">
        <f t="shared" si="2"/>
        <v>0</v>
      </c>
      <c r="Y15" s="200">
        <f t="shared" si="2"/>
        <v>0</v>
      </c>
      <c r="Z15" s="200">
        <f t="shared" si="2"/>
        <v>0</v>
      </c>
      <c r="AA15" s="200">
        <f t="shared" si="2"/>
        <v>0</v>
      </c>
    </row>
    <row r="16" spans="2:27" ht="18" x14ac:dyDescent="0.2">
      <c r="B16" s="1082"/>
      <c r="C16" s="186" t="s">
        <v>379</v>
      </c>
      <c r="D16" s="186"/>
      <c r="E16" s="186"/>
      <c r="F16" s="192" t="s">
        <v>380</v>
      </c>
      <c r="G16" s="196" t="str">
        <f>IF(LARGE(H16:AA16,1)&gt;1,"ERRO","")</f>
        <v/>
      </c>
      <c r="H16" s="200">
        <f>IFERROR(H15/H8,0)</f>
        <v>0</v>
      </c>
      <c r="I16" s="200">
        <f t="shared" ref="I16:AA16" si="3">IFERROR(I15/I8,0)</f>
        <v>0</v>
      </c>
      <c r="J16" s="200">
        <f t="shared" si="3"/>
        <v>0</v>
      </c>
      <c r="K16" s="200">
        <f t="shared" si="3"/>
        <v>0</v>
      </c>
      <c r="L16" s="200">
        <f t="shared" si="3"/>
        <v>0</v>
      </c>
      <c r="M16" s="200">
        <f t="shared" si="3"/>
        <v>0</v>
      </c>
      <c r="N16" s="200">
        <f t="shared" si="3"/>
        <v>0</v>
      </c>
      <c r="O16" s="200">
        <f t="shared" si="3"/>
        <v>0</v>
      </c>
      <c r="P16" s="200">
        <f t="shared" si="3"/>
        <v>0</v>
      </c>
      <c r="Q16" s="200">
        <f t="shared" si="3"/>
        <v>0</v>
      </c>
      <c r="R16" s="200">
        <f t="shared" si="3"/>
        <v>0</v>
      </c>
      <c r="S16" s="200">
        <f t="shared" si="3"/>
        <v>0</v>
      </c>
      <c r="T16" s="200">
        <f t="shared" si="3"/>
        <v>0</v>
      </c>
      <c r="U16" s="200">
        <f t="shared" si="3"/>
        <v>0</v>
      </c>
      <c r="V16" s="200">
        <f t="shared" si="3"/>
        <v>0</v>
      </c>
      <c r="W16" s="200">
        <f t="shared" si="3"/>
        <v>0</v>
      </c>
      <c r="X16" s="200">
        <f t="shared" si="3"/>
        <v>0</v>
      </c>
      <c r="Y16" s="200">
        <f t="shared" si="3"/>
        <v>0</v>
      </c>
      <c r="Z16" s="200">
        <f t="shared" si="3"/>
        <v>0</v>
      </c>
      <c r="AA16" s="200">
        <f t="shared" si="3"/>
        <v>0</v>
      </c>
    </row>
    <row r="17" spans="2:27" ht="18" x14ac:dyDescent="0.2">
      <c r="B17" s="181">
        <f>B12+1</f>
        <v>7</v>
      </c>
      <c r="C17" s="186" t="s">
        <v>381</v>
      </c>
      <c r="D17" s="186"/>
      <c r="E17" s="191" t="s">
        <v>382</v>
      </c>
      <c r="F17" s="192" t="s">
        <v>383</v>
      </c>
      <c r="G17" s="201">
        <f>SUM(H17:AA17)</f>
        <v>0</v>
      </c>
      <c r="H17" s="199">
        <f>H8*H11*0.001</f>
        <v>0</v>
      </c>
      <c r="I17" s="199">
        <f t="shared" ref="I17:AA17" si="4">I8*I11*0.001</f>
        <v>0</v>
      </c>
      <c r="J17" s="199">
        <f t="shared" si="4"/>
        <v>0</v>
      </c>
      <c r="K17" s="199">
        <f t="shared" si="4"/>
        <v>0</v>
      </c>
      <c r="L17" s="199">
        <f t="shared" si="4"/>
        <v>0</v>
      </c>
      <c r="M17" s="199">
        <f t="shared" si="4"/>
        <v>0</v>
      </c>
      <c r="N17" s="199">
        <f t="shared" si="4"/>
        <v>0</v>
      </c>
      <c r="O17" s="199">
        <f t="shared" si="4"/>
        <v>0</v>
      </c>
      <c r="P17" s="199">
        <f t="shared" si="4"/>
        <v>0</v>
      </c>
      <c r="Q17" s="199">
        <f t="shared" si="4"/>
        <v>0</v>
      </c>
      <c r="R17" s="199">
        <f t="shared" si="4"/>
        <v>0</v>
      </c>
      <c r="S17" s="199">
        <f t="shared" si="4"/>
        <v>0</v>
      </c>
      <c r="T17" s="199">
        <f t="shared" si="4"/>
        <v>0</v>
      </c>
      <c r="U17" s="199">
        <f t="shared" si="4"/>
        <v>0</v>
      </c>
      <c r="V17" s="199">
        <f t="shared" si="4"/>
        <v>0</v>
      </c>
      <c r="W17" s="199">
        <f t="shared" si="4"/>
        <v>0</v>
      </c>
      <c r="X17" s="199">
        <f t="shared" si="4"/>
        <v>0</v>
      </c>
      <c r="Y17" s="199">
        <f t="shared" si="4"/>
        <v>0</v>
      </c>
      <c r="Z17" s="199">
        <f t="shared" si="4"/>
        <v>0</v>
      </c>
      <c r="AA17" s="199">
        <f t="shared" si="4"/>
        <v>0</v>
      </c>
    </row>
    <row r="18" spans="2:27" ht="18" x14ac:dyDescent="0.2">
      <c r="B18" s="181">
        <f>B17+1</f>
        <v>8</v>
      </c>
      <c r="C18" s="186" t="s">
        <v>384</v>
      </c>
      <c r="D18" s="186"/>
      <c r="E18" s="187" t="s">
        <v>368</v>
      </c>
      <c r="F18" s="192" t="s">
        <v>385</v>
      </c>
      <c r="G18" s="202">
        <f>SUM(H18:AA18)</f>
        <v>0</v>
      </c>
      <c r="H18" s="203">
        <f>H8*H16</f>
        <v>0</v>
      </c>
      <c r="I18" s="203">
        <f t="shared" ref="I18:AA18" si="5">I8*I16</f>
        <v>0</v>
      </c>
      <c r="J18" s="203">
        <f t="shared" si="5"/>
        <v>0</v>
      </c>
      <c r="K18" s="203">
        <f t="shared" si="5"/>
        <v>0</v>
      </c>
      <c r="L18" s="203">
        <f t="shared" si="5"/>
        <v>0</v>
      </c>
      <c r="M18" s="203">
        <f t="shared" si="5"/>
        <v>0</v>
      </c>
      <c r="N18" s="203">
        <f t="shared" si="5"/>
        <v>0</v>
      </c>
      <c r="O18" s="203">
        <f t="shared" si="5"/>
        <v>0</v>
      </c>
      <c r="P18" s="203">
        <f t="shared" si="5"/>
        <v>0</v>
      </c>
      <c r="Q18" s="203">
        <f t="shared" si="5"/>
        <v>0</v>
      </c>
      <c r="R18" s="203">
        <f t="shared" si="5"/>
        <v>0</v>
      </c>
      <c r="S18" s="203">
        <f t="shared" si="5"/>
        <v>0</v>
      </c>
      <c r="T18" s="203">
        <f t="shared" si="5"/>
        <v>0</v>
      </c>
      <c r="U18" s="203">
        <f t="shared" si="5"/>
        <v>0</v>
      </c>
      <c r="V18" s="203">
        <f t="shared" si="5"/>
        <v>0</v>
      </c>
      <c r="W18" s="203">
        <f t="shared" si="5"/>
        <v>0</v>
      </c>
      <c r="X18" s="203">
        <f t="shared" si="5"/>
        <v>0</v>
      </c>
      <c r="Y18" s="203">
        <f t="shared" si="5"/>
        <v>0</v>
      </c>
      <c r="Z18" s="203">
        <f t="shared" si="5"/>
        <v>0</v>
      </c>
      <c r="AA18" s="203">
        <f t="shared" si="5"/>
        <v>0</v>
      </c>
    </row>
    <row r="20" spans="2:27" x14ac:dyDescent="0.2">
      <c r="B20" s="1048" t="s">
        <v>863</v>
      </c>
      <c r="C20" s="1049"/>
      <c r="D20" s="1049"/>
      <c r="E20" s="1049"/>
      <c r="F20" s="1055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</row>
    <row r="21" spans="2:27" s="383" customFormat="1" x14ac:dyDescent="0.2">
      <c r="B21" s="181"/>
      <c r="C21" s="182"/>
      <c r="D21" s="182"/>
      <c r="E21" s="182"/>
      <c r="F21" s="183"/>
      <c r="G21" s="184" t="s">
        <v>31</v>
      </c>
      <c r="H21" s="185" t="s">
        <v>640</v>
      </c>
      <c r="I21" s="185" t="s">
        <v>641</v>
      </c>
      <c r="J21" s="185" t="s">
        <v>642</v>
      </c>
      <c r="K21" s="185" t="s">
        <v>643</v>
      </c>
      <c r="L21" s="185" t="s">
        <v>644</v>
      </c>
      <c r="M21" s="185" t="s">
        <v>645</v>
      </c>
      <c r="N21" s="185" t="s">
        <v>646</v>
      </c>
      <c r="O21" s="185" t="s">
        <v>647</v>
      </c>
      <c r="P21" s="185" t="s">
        <v>648</v>
      </c>
      <c r="Q21" s="185" t="s">
        <v>649</v>
      </c>
      <c r="R21" s="185" t="s">
        <v>650</v>
      </c>
      <c r="S21" s="185" t="s">
        <v>651</v>
      </c>
      <c r="T21" s="185" t="s">
        <v>652</v>
      </c>
      <c r="U21" s="185" t="s">
        <v>653</v>
      </c>
      <c r="V21" s="185" t="s">
        <v>654</v>
      </c>
      <c r="W21" s="185" t="s">
        <v>655</v>
      </c>
      <c r="X21" s="185" t="s">
        <v>656</v>
      </c>
      <c r="Y21" s="185" t="s">
        <v>657</v>
      </c>
      <c r="Z21" s="185" t="s">
        <v>658</v>
      </c>
      <c r="AA21" s="185" t="s">
        <v>659</v>
      </c>
    </row>
    <row r="22" spans="2:27" x14ac:dyDescent="0.2">
      <c r="B22" s="181">
        <f>B18+1</f>
        <v>9</v>
      </c>
      <c r="C22" s="186" t="s">
        <v>358</v>
      </c>
      <c r="D22" s="186"/>
      <c r="E22" s="187"/>
      <c r="F22" s="188"/>
      <c r="G22" s="189"/>
      <c r="H22" s="638"/>
      <c r="I22" s="638"/>
      <c r="J22" s="638"/>
      <c r="K22" s="638"/>
      <c r="L22" s="638"/>
      <c r="M22" s="638"/>
      <c r="N22" s="638"/>
      <c r="O22" s="638"/>
      <c r="P22" s="638"/>
      <c r="Q22" s="638"/>
      <c r="R22" s="638"/>
      <c r="S22" s="638"/>
      <c r="T22" s="638"/>
      <c r="U22" s="638"/>
      <c r="V22" s="638"/>
      <c r="W22" s="638"/>
      <c r="X22" s="638"/>
      <c r="Y22" s="638"/>
      <c r="Z22" s="638"/>
      <c r="AA22" s="638"/>
    </row>
    <row r="23" spans="2:27" ht="18" x14ac:dyDescent="0.2">
      <c r="B23" s="181">
        <f>B22+1</f>
        <v>10</v>
      </c>
      <c r="C23" s="186" t="s">
        <v>660</v>
      </c>
      <c r="D23" s="186"/>
      <c r="E23" s="191" t="s">
        <v>361</v>
      </c>
      <c r="F23" s="192" t="s">
        <v>406</v>
      </c>
      <c r="G23" s="201">
        <f>SUM(H23:AA23)</f>
        <v>0</v>
      </c>
      <c r="H23" s="659"/>
      <c r="I23" s="659"/>
      <c r="J23" s="659"/>
      <c r="K23" s="659"/>
      <c r="L23" s="659"/>
      <c r="M23" s="659"/>
      <c r="N23" s="659"/>
      <c r="O23" s="659"/>
      <c r="P23" s="659"/>
      <c r="Q23" s="659"/>
      <c r="R23" s="659"/>
      <c r="S23" s="659"/>
      <c r="T23" s="659"/>
      <c r="U23" s="659"/>
      <c r="V23" s="659"/>
      <c r="W23" s="659"/>
      <c r="X23" s="659"/>
      <c r="Y23" s="659"/>
      <c r="Z23" s="659"/>
      <c r="AA23" s="659"/>
    </row>
    <row r="24" spans="2:27" ht="18" x14ac:dyDescent="0.2">
      <c r="B24" s="181">
        <f>B23+1</f>
        <v>11</v>
      </c>
      <c r="C24" s="186" t="s">
        <v>16</v>
      </c>
      <c r="D24" s="186"/>
      <c r="E24" s="191"/>
      <c r="F24" s="192" t="s">
        <v>405</v>
      </c>
      <c r="G24" s="194">
        <f>SUM(H24:AA24)</f>
        <v>0</v>
      </c>
      <c r="H24" s="617"/>
      <c r="I24" s="617"/>
      <c r="J24" s="617"/>
      <c r="K24" s="617"/>
      <c r="L24" s="617"/>
      <c r="M24" s="617"/>
      <c r="N24" s="617"/>
      <c r="O24" s="617"/>
      <c r="P24" s="617"/>
      <c r="Q24" s="617"/>
      <c r="R24" s="617"/>
      <c r="S24" s="617"/>
      <c r="T24" s="617"/>
      <c r="U24" s="617"/>
      <c r="V24" s="617"/>
      <c r="W24" s="617"/>
      <c r="X24" s="617"/>
      <c r="Y24" s="617"/>
      <c r="Z24" s="617"/>
      <c r="AA24" s="617"/>
    </row>
    <row r="25" spans="2:27" ht="18" x14ac:dyDescent="0.2">
      <c r="B25" s="239">
        <f>B24+1</f>
        <v>12</v>
      </c>
      <c r="C25" s="186" t="s">
        <v>367</v>
      </c>
      <c r="D25" s="186"/>
      <c r="E25" s="191" t="s">
        <v>368</v>
      </c>
      <c r="F25" s="192" t="s">
        <v>390</v>
      </c>
      <c r="G25" s="201">
        <f>SUM(H25:AA25)</f>
        <v>0</v>
      </c>
      <c r="H25" s="195">
        <f>H23*H24*0.001</f>
        <v>0</v>
      </c>
      <c r="I25" s="195">
        <f t="shared" ref="I25:AA25" si="6">I23*I24*0.001</f>
        <v>0</v>
      </c>
      <c r="J25" s="195">
        <f t="shared" si="6"/>
        <v>0</v>
      </c>
      <c r="K25" s="195">
        <f t="shared" si="6"/>
        <v>0</v>
      </c>
      <c r="L25" s="195">
        <f t="shared" si="6"/>
        <v>0</v>
      </c>
      <c r="M25" s="195">
        <f t="shared" si="6"/>
        <v>0</v>
      </c>
      <c r="N25" s="195">
        <f t="shared" si="6"/>
        <v>0</v>
      </c>
      <c r="O25" s="195">
        <f t="shared" si="6"/>
        <v>0</v>
      </c>
      <c r="P25" s="195">
        <f t="shared" si="6"/>
        <v>0</v>
      </c>
      <c r="Q25" s="195">
        <f t="shared" si="6"/>
        <v>0</v>
      </c>
      <c r="R25" s="195">
        <f t="shared" si="6"/>
        <v>0</v>
      </c>
      <c r="S25" s="195">
        <f t="shared" si="6"/>
        <v>0</v>
      </c>
      <c r="T25" s="195">
        <f t="shared" si="6"/>
        <v>0</v>
      </c>
      <c r="U25" s="195">
        <f t="shared" si="6"/>
        <v>0</v>
      </c>
      <c r="V25" s="195">
        <f t="shared" si="6"/>
        <v>0</v>
      </c>
      <c r="W25" s="195">
        <f t="shared" si="6"/>
        <v>0</v>
      </c>
      <c r="X25" s="195">
        <f t="shared" si="6"/>
        <v>0</v>
      </c>
      <c r="Y25" s="195">
        <f t="shared" si="6"/>
        <v>0</v>
      </c>
      <c r="Z25" s="195">
        <f t="shared" si="6"/>
        <v>0</v>
      </c>
      <c r="AA25" s="195">
        <f t="shared" si="6"/>
        <v>0</v>
      </c>
    </row>
    <row r="26" spans="2:27" x14ac:dyDescent="0.2">
      <c r="B26" s="1081">
        <f>B25+1</f>
        <v>13</v>
      </c>
      <c r="C26" s="186" t="s">
        <v>370</v>
      </c>
      <c r="D26" s="186"/>
      <c r="E26" s="191" t="s">
        <v>371</v>
      </c>
      <c r="F26" s="192"/>
      <c r="G26" s="196"/>
      <c r="H26" s="615"/>
      <c r="I26" s="615"/>
      <c r="J26" s="615"/>
      <c r="K26" s="615"/>
      <c r="L26" s="615"/>
      <c r="M26" s="615"/>
      <c r="N26" s="615"/>
      <c r="O26" s="615"/>
      <c r="P26" s="615"/>
      <c r="Q26" s="615"/>
      <c r="R26" s="615"/>
      <c r="S26" s="615"/>
      <c r="T26" s="615"/>
      <c r="U26" s="615"/>
      <c r="V26" s="615"/>
      <c r="W26" s="615"/>
      <c r="X26" s="615"/>
      <c r="Y26" s="615"/>
      <c r="Z26" s="615"/>
      <c r="AA26" s="615"/>
    </row>
    <row r="27" spans="2:27" x14ac:dyDescent="0.2">
      <c r="B27" s="1083"/>
      <c r="C27" s="197" t="s">
        <v>372</v>
      </c>
      <c r="D27" s="197"/>
      <c r="E27" s="198" t="s">
        <v>373</v>
      </c>
      <c r="F27" s="192"/>
      <c r="G27" s="196"/>
      <c r="H27" s="616"/>
      <c r="I27" s="616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  <c r="W27" s="616"/>
      <c r="X27" s="616"/>
      <c r="Y27" s="616"/>
      <c r="Z27" s="616"/>
      <c r="AA27" s="616"/>
    </row>
    <row r="28" spans="2:27" ht="18" x14ac:dyDescent="0.2">
      <c r="B28" s="1082"/>
      <c r="C28" s="186" t="s">
        <v>374</v>
      </c>
      <c r="D28" s="186"/>
      <c r="E28" s="191" t="s">
        <v>375</v>
      </c>
      <c r="F28" s="192" t="s">
        <v>391</v>
      </c>
      <c r="G28" s="196"/>
      <c r="H28" s="199">
        <f>H26*H27</f>
        <v>0</v>
      </c>
      <c r="I28" s="199">
        <f t="shared" ref="I28:AA28" si="7">I26*I27</f>
        <v>0</v>
      </c>
      <c r="J28" s="199">
        <f t="shared" si="7"/>
        <v>0</v>
      </c>
      <c r="K28" s="199">
        <f t="shared" si="7"/>
        <v>0</v>
      </c>
      <c r="L28" s="199">
        <f t="shared" si="7"/>
        <v>0</v>
      </c>
      <c r="M28" s="199">
        <f t="shared" si="7"/>
        <v>0</v>
      </c>
      <c r="N28" s="199">
        <f t="shared" si="7"/>
        <v>0</v>
      </c>
      <c r="O28" s="199">
        <f t="shared" si="7"/>
        <v>0</v>
      </c>
      <c r="P28" s="199">
        <f t="shared" si="7"/>
        <v>0</v>
      </c>
      <c r="Q28" s="199">
        <f t="shared" si="7"/>
        <v>0</v>
      </c>
      <c r="R28" s="199">
        <f t="shared" si="7"/>
        <v>0</v>
      </c>
      <c r="S28" s="199">
        <f t="shared" si="7"/>
        <v>0</v>
      </c>
      <c r="T28" s="199">
        <f t="shared" si="7"/>
        <v>0</v>
      </c>
      <c r="U28" s="199">
        <f t="shared" si="7"/>
        <v>0</v>
      </c>
      <c r="V28" s="199">
        <f t="shared" si="7"/>
        <v>0</v>
      </c>
      <c r="W28" s="199">
        <f t="shared" si="7"/>
        <v>0</v>
      </c>
      <c r="X28" s="199">
        <f t="shared" si="7"/>
        <v>0</v>
      </c>
      <c r="Y28" s="199">
        <f t="shared" si="7"/>
        <v>0</v>
      </c>
      <c r="Z28" s="199">
        <f t="shared" si="7"/>
        <v>0</v>
      </c>
      <c r="AA28" s="199">
        <f t="shared" si="7"/>
        <v>0</v>
      </c>
    </row>
    <row r="29" spans="2:27" x14ac:dyDescent="0.2">
      <c r="B29" s="1081">
        <f>B26+1</f>
        <v>14</v>
      </c>
      <c r="C29" s="186" t="s">
        <v>701</v>
      </c>
      <c r="D29" s="186"/>
      <c r="E29" s="191" t="s">
        <v>278</v>
      </c>
      <c r="F29" s="192" t="s">
        <v>696</v>
      </c>
      <c r="G29" s="290">
        <v>12</v>
      </c>
      <c r="H29" s="617"/>
      <c r="I29" s="617"/>
      <c r="J29" s="617"/>
      <c r="K29" s="617"/>
      <c r="L29" s="617"/>
      <c r="M29" s="617"/>
      <c r="N29" s="617"/>
      <c r="O29" s="617"/>
      <c r="P29" s="617"/>
      <c r="Q29" s="617"/>
      <c r="R29" s="617"/>
      <c r="S29" s="617"/>
      <c r="T29" s="617"/>
      <c r="U29" s="617"/>
      <c r="V29" s="617"/>
      <c r="W29" s="617"/>
      <c r="X29" s="617"/>
      <c r="Y29" s="617"/>
      <c r="Z29" s="617"/>
      <c r="AA29" s="617"/>
    </row>
    <row r="30" spans="2:27" x14ac:dyDescent="0.2">
      <c r="B30" s="1083"/>
      <c r="C30" s="186" t="s">
        <v>702</v>
      </c>
      <c r="D30" s="186"/>
      <c r="E30" s="187" t="s">
        <v>699</v>
      </c>
      <c r="F30" s="192" t="s">
        <v>697</v>
      </c>
      <c r="G30" s="290">
        <v>22</v>
      </c>
      <c r="H30" s="617"/>
      <c r="I30" s="617"/>
      <c r="J30" s="617"/>
      <c r="K30" s="617"/>
      <c r="L30" s="617"/>
      <c r="M30" s="617"/>
      <c r="N30" s="617"/>
      <c r="O30" s="617"/>
      <c r="P30" s="617"/>
      <c r="Q30" s="617"/>
      <c r="R30" s="617"/>
      <c r="S30" s="617"/>
      <c r="T30" s="617"/>
      <c r="U30" s="617"/>
      <c r="V30" s="617"/>
      <c r="W30" s="617"/>
      <c r="X30" s="617"/>
      <c r="Y30" s="617"/>
      <c r="Z30" s="617"/>
      <c r="AA30" s="617"/>
    </row>
    <row r="31" spans="2:27" x14ac:dyDescent="0.2">
      <c r="B31" s="1083"/>
      <c r="C31" s="186" t="s">
        <v>703</v>
      </c>
      <c r="D31" s="186"/>
      <c r="E31" s="187" t="s">
        <v>700</v>
      </c>
      <c r="F31" s="192" t="s">
        <v>698</v>
      </c>
      <c r="G31" s="290">
        <v>3</v>
      </c>
      <c r="H31" s="617"/>
      <c r="I31" s="617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  <c r="W31" s="617"/>
      <c r="X31" s="617"/>
      <c r="Y31" s="617"/>
      <c r="Z31" s="617"/>
      <c r="AA31" s="617"/>
    </row>
    <row r="32" spans="2:27" ht="18" x14ac:dyDescent="0.2">
      <c r="B32" s="1083"/>
      <c r="C32" s="186" t="s">
        <v>377</v>
      </c>
      <c r="D32" s="186"/>
      <c r="E32" s="191" t="s">
        <v>361</v>
      </c>
      <c r="F32" s="192" t="s">
        <v>392</v>
      </c>
      <c r="G32" s="201">
        <f>SUM(H32:AA32)</f>
        <v>0</v>
      </c>
      <c r="H32" s="200">
        <f>H25*((H30*H29*H31)/($G$29*$G$30*$G$31))</f>
        <v>0</v>
      </c>
      <c r="I32" s="200">
        <f t="shared" ref="I32:AA32" si="8">I25*((I30*I29*I31)/($G$29*$G$30*$G$31))</f>
        <v>0</v>
      </c>
      <c r="J32" s="200">
        <f t="shared" si="8"/>
        <v>0</v>
      </c>
      <c r="K32" s="200">
        <f t="shared" si="8"/>
        <v>0</v>
      </c>
      <c r="L32" s="200">
        <f t="shared" si="8"/>
        <v>0</v>
      </c>
      <c r="M32" s="200">
        <f t="shared" si="8"/>
        <v>0</v>
      </c>
      <c r="N32" s="200">
        <f t="shared" si="8"/>
        <v>0</v>
      </c>
      <c r="O32" s="200">
        <f t="shared" si="8"/>
        <v>0</v>
      </c>
      <c r="P32" s="200">
        <f t="shared" si="8"/>
        <v>0</v>
      </c>
      <c r="Q32" s="200">
        <f t="shared" si="8"/>
        <v>0</v>
      </c>
      <c r="R32" s="200">
        <f t="shared" si="8"/>
        <v>0</v>
      </c>
      <c r="S32" s="200">
        <f t="shared" si="8"/>
        <v>0</v>
      </c>
      <c r="T32" s="200">
        <f t="shared" si="8"/>
        <v>0</v>
      </c>
      <c r="U32" s="200">
        <f t="shared" si="8"/>
        <v>0</v>
      </c>
      <c r="V32" s="200">
        <f t="shared" si="8"/>
        <v>0</v>
      </c>
      <c r="W32" s="200">
        <f t="shared" si="8"/>
        <v>0</v>
      </c>
      <c r="X32" s="200">
        <f t="shared" si="8"/>
        <v>0</v>
      </c>
      <c r="Y32" s="200">
        <f t="shared" si="8"/>
        <v>0</v>
      </c>
      <c r="Z32" s="200">
        <f t="shared" si="8"/>
        <v>0</v>
      </c>
      <c r="AA32" s="200">
        <f t="shared" si="8"/>
        <v>0</v>
      </c>
    </row>
    <row r="33" spans="2:27" ht="18" x14ac:dyDescent="0.2">
      <c r="B33" s="1082"/>
      <c r="C33" s="186" t="s">
        <v>379</v>
      </c>
      <c r="D33" s="186"/>
      <c r="E33" s="186"/>
      <c r="F33" s="192" t="s">
        <v>393</v>
      </c>
      <c r="G33" s="196" t="str">
        <f>IF(LARGE(H33:AA33,1)&gt;1,"ERRO","")</f>
        <v/>
      </c>
      <c r="H33" s="200">
        <f>IFERROR(H32/H25,0)</f>
        <v>0</v>
      </c>
      <c r="I33" s="200">
        <f t="shared" ref="I33:AA33" si="9">IFERROR(I32/I25,0)</f>
        <v>0</v>
      </c>
      <c r="J33" s="200">
        <f t="shared" si="9"/>
        <v>0</v>
      </c>
      <c r="K33" s="200">
        <f t="shared" si="9"/>
        <v>0</v>
      </c>
      <c r="L33" s="200">
        <f t="shared" si="9"/>
        <v>0</v>
      </c>
      <c r="M33" s="200">
        <f t="shared" si="9"/>
        <v>0</v>
      </c>
      <c r="N33" s="200">
        <f t="shared" si="9"/>
        <v>0</v>
      </c>
      <c r="O33" s="200">
        <f t="shared" si="9"/>
        <v>0</v>
      </c>
      <c r="P33" s="200">
        <f t="shared" si="9"/>
        <v>0</v>
      </c>
      <c r="Q33" s="200">
        <f t="shared" si="9"/>
        <v>0</v>
      </c>
      <c r="R33" s="200">
        <f t="shared" si="9"/>
        <v>0</v>
      </c>
      <c r="S33" s="200">
        <f t="shared" si="9"/>
        <v>0</v>
      </c>
      <c r="T33" s="200">
        <f t="shared" si="9"/>
        <v>0</v>
      </c>
      <c r="U33" s="200">
        <f t="shared" si="9"/>
        <v>0</v>
      </c>
      <c r="V33" s="200">
        <f t="shared" si="9"/>
        <v>0</v>
      </c>
      <c r="W33" s="200">
        <f t="shared" si="9"/>
        <v>0</v>
      </c>
      <c r="X33" s="200">
        <f t="shared" si="9"/>
        <v>0</v>
      </c>
      <c r="Y33" s="200">
        <f t="shared" si="9"/>
        <v>0</v>
      </c>
      <c r="Z33" s="200">
        <f t="shared" si="9"/>
        <v>0</v>
      </c>
      <c r="AA33" s="200">
        <f t="shared" si="9"/>
        <v>0</v>
      </c>
    </row>
    <row r="34" spans="2:27" ht="18" x14ac:dyDescent="0.2">
      <c r="B34" s="181">
        <f>B29+1</f>
        <v>15</v>
      </c>
      <c r="C34" s="186" t="s">
        <v>381</v>
      </c>
      <c r="D34" s="186"/>
      <c r="E34" s="191" t="s">
        <v>382</v>
      </c>
      <c r="F34" s="192" t="s">
        <v>394</v>
      </c>
      <c r="G34" s="201">
        <f>SUM(H34:AA34)</f>
        <v>0</v>
      </c>
      <c r="H34" s="199">
        <f>H25*H28*0.001</f>
        <v>0</v>
      </c>
      <c r="I34" s="199">
        <f t="shared" ref="I34:AA34" si="10">I25*I28*0.001</f>
        <v>0</v>
      </c>
      <c r="J34" s="199">
        <f t="shared" si="10"/>
        <v>0</v>
      </c>
      <c r="K34" s="199">
        <f t="shared" si="10"/>
        <v>0</v>
      </c>
      <c r="L34" s="199">
        <f t="shared" si="10"/>
        <v>0</v>
      </c>
      <c r="M34" s="199">
        <f t="shared" si="10"/>
        <v>0</v>
      </c>
      <c r="N34" s="199">
        <f t="shared" si="10"/>
        <v>0</v>
      </c>
      <c r="O34" s="199">
        <f t="shared" si="10"/>
        <v>0</v>
      </c>
      <c r="P34" s="199">
        <f t="shared" si="10"/>
        <v>0</v>
      </c>
      <c r="Q34" s="199">
        <f t="shared" si="10"/>
        <v>0</v>
      </c>
      <c r="R34" s="199">
        <f t="shared" si="10"/>
        <v>0</v>
      </c>
      <c r="S34" s="199">
        <f t="shared" si="10"/>
        <v>0</v>
      </c>
      <c r="T34" s="199">
        <f t="shared" si="10"/>
        <v>0</v>
      </c>
      <c r="U34" s="199">
        <f t="shared" si="10"/>
        <v>0</v>
      </c>
      <c r="V34" s="199">
        <f t="shared" si="10"/>
        <v>0</v>
      </c>
      <c r="W34" s="199">
        <f t="shared" si="10"/>
        <v>0</v>
      </c>
      <c r="X34" s="199">
        <f t="shared" si="10"/>
        <v>0</v>
      </c>
      <c r="Y34" s="199">
        <f t="shared" si="10"/>
        <v>0</v>
      </c>
      <c r="Z34" s="199">
        <f t="shared" si="10"/>
        <v>0</v>
      </c>
      <c r="AA34" s="199">
        <f t="shared" si="10"/>
        <v>0</v>
      </c>
    </row>
    <row r="35" spans="2:27" ht="18" x14ac:dyDescent="0.2">
      <c r="B35" s="181">
        <f>B34+1</f>
        <v>16</v>
      </c>
      <c r="C35" s="186" t="s">
        <v>384</v>
      </c>
      <c r="D35" s="186"/>
      <c r="E35" s="187" t="s">
        <v>368</v>
      </c>
      <c r="F35" s="192" t="s">
        <v>395</v>
      </c>
      <c r="G35" s="202">
        <f>SUM(H35:AA35)</f>
        <v>0</v>
      </c>
      <c r="H35" s="203">
        <f>H25*H33</f>
        <v>0</v>
      </c>
      <c r="I35" s="203">
        <f t="shared" ref="I35:AA35" si="11">I25*I33</f>
        <v>0</v>
      </c>
      <c r="J35" s="203">
        <f t="shared" si="11"/>
        <v>0</v>
      </c>
      <c r="K35" s="203">
        <f t="shared" si="11"/>
        <v>0</v>
      </c>
      <c r="L35" s="203">
        <f t="shared" si="11"/>
        <v>0</v>
      </c>
      <c r="M35" s="203">
        <f t="shared" si="11"/>
        <v>0</v>
      </c>
      <c r="N35" s="203">
        <f t="shared" si="11"/>
        <v>0</v>
      </c>
      <c r="O35" s="203">
        <f t="shared" si="11"/>
        <v>0</v>
      </c>
      <c r="P35" s="203">
        <f t="shared" si="11"/>
        <v>0</v>
      </c>
      <c r="Q35" s="203">
        <f t="shared" si="11"/>
        <v>0</v>
      </c>
      <c r="R35" s="203">
        <f t="shared" si="11"/>
        <v>0</v>
      </c>
      <c r="S35" s="203">
        <f t="shared" si="11"/>
        <v>0</v>
      </c>
      <c r="T35" s="203">
        <f t="shared" si="11"/>
        <v>0</v>
      </c>
      <c r="U35" s="203">
        <f t="shared" si="11"/>
        <v>0</v>
      </c>
      <c r="V35" s="203">
        <f t="shared" si="11"/>
        <v>0</v>
      </c>
      <c r="W35" s="203">
        <f t="shared" si="11"/>
        <v>0</v>
      </c>
      <c r="X35" s="203">
        <f t="shared" si="11"/>
        <v>0</v>
      </c>
      <c r="Y35" s="203">
        <f t="shared" si="11"/>
        <v>0</v>
      </c>
      <c r="Z35" s="203">
        <f t="shared" si="11"/>
        <v>0</v>
      </c>
      <c r="AA35" s="203">
        <f t="shared" si="11"/>
        <v>0</v>
      </c>
    </row>
    <row r="37" spans="2:27" x14ac:dyDescent="0.2">
      <c r="B37" s="1086" t="s">
        <v>864</v>
      </c>
      <c r="C37" s="1086"/>
      <c r="D37" s="1086"/>
      <c r="E37" s="1086"/>
      <c r="F37" s="1086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</row>
    <row r="38" spans="2:27" s="383" customFormat="1" x14ac:dyDescent="0.2">
      <c r="B38" s="181"/>
      <c r="C38" s="206"/>
      <c r="D38" s="206"/>
      <c r="E38" s="206"/>
      <c r="F38" s="204"/>
      <c r="G38" s="184" t="s">
        <v>31</v>
      </c>
      <c r="H38" s="185" t="s">
        <v>640</v>
      </c>
      <c r="I38" s="185" t="s">
        <v>641</v>
      </c>
      <c r="J38" s="185" t="s">
        <v>642</v>
      </c>
      <c r="K38" s="185" t="s">
        <v>643</v>
      </c>
      <c r="L38" s="185" t="s">
        <v>644</v>
      </c>
      <c r="M38" s="185" t="s">
        <v>645</v>
      </c>
      <c r="N38" s="185" t="s">
        <v>646</v>
      </c>
      <c r="O38" s="185" t="s">
        <v>647</v>
      </c>
      <c r="P38" s="185" t="s">
        <v>648</v>
      </c>
      <c r="Q38" s="185" t="s">
        <v>649</v>
      </c>
      <c r="R38" s="185" t="s">
        <v>650</v>
      </c>
      <c r="S38" s="185" t="s">
        <v>651</v>
      </c>
      <c r="T38" s="185" t="s">
        <v>652</v>
      </c>
      <c r="U38" s="185" t="s">
        <v>653</v>
      </c>
      <c r="V38" s="185" t="s">
        <v>654</v>
      </c>
      <c r="W38" s="185" t="s">
        <v>655</v>
      </c>
      <c r="X38" s="185" t="s">
        <v>656</v>
      </c>
      <c r="Y38" s="185" t="s">
        <v>657</v>
      </c>
      <c r="Z38" s="185" t="s">
        <v>658</v>
      </c>
      <c r="AA38" s="185" t="s">
        <v>659</v>
      </c>
    </row>
    <row r="39" spans="2:27" ht="18" x14ac:dyDescent="0.2">
      <c r="B39" s="181">
        <f>B35+1</f>
        <v>17</v>
      </c>
      <c r="C39" s="207" t="s">
        <v>217</v>
      </c>
      <c r="D39" s="207"/>
      <c r="E39" s="208" t="s">
        <v>368</v>
      </c>
      <c r="F39" s="192" t="s">
        <v>396</v>
      </c>
      <c r="G39" s="202">
        <f>SUM(H39:AA39)</f>
        <v>0</v>
      </c>
      <c r="H39" s="199">
        <f>H18-H35</f>
        <v>0</v>
      </c>
      <c r="I39" s="199">
        <f t="shared" ref="I39:AA39" si="12">I18-I35</f>
        <v>0</v>
      </c>
      <c r="J39" s="199">
        <f t="shared" si="12"/>
        <v>0</v>
      </c>
      <c r="K39" s="199">
        <f t="shared" si="12"/>
        <v>0</v>
      </c>
      <c r="L39" s="199">
        <f t="shared" si="12"/>
        <v>0</v>
      </c>
      <c r="M39" s="199">
        <f t="shared" si="12"/>
        <v>0</v>
      </c>
      <c r="N39" s="199">
        <f t="shared" si="12"/>
        <v>0</v>
      </c>
      <c r="O39" s="199">
        <f t="shared" si="12"/>
        <v>0</v>
      </c>
      <c r="P39" s="199">
        <f t="shared" si="12"/>
        <v>0</v>
      </c>
      <c r="Q39" s="199">
        <f t="shared" si="12"/>
        <v>0</v>
      </c>
      <c r="R39" s="199">
        <f t="shared" si="12"/>
        <v>0</v>
      </c>
      <c r="S39" s="199">
        <f t="shared" si="12"/>
        <v>0</v>
      </c>
      <c r="T39" s="199">
        <f t="shared" si="12"/>
        <v>0</v>
      </c>
      <c r="U39" s="199">
        <f t="shared" si="12"/>
        <v>0</v>
      </c>
      <c r="V39" s="199">
        <f t="shared" si="12"/>
        <v>0</v>
      </c>
      <c r="W39" s="199">
        <f t="shared" si="12"/>
        <v>0</v>
      </c>
      <c r="X39" s="199">
        <f t="shared" si="12"/>
        <v>0</v>
      </c>
      <c r="Y39" s="199">
        <f t="shared" si="12"/>
        <v>0</v>
      </c>
      <c r="Z39" s="199">
        <f t="shared" si="12"/>
        <v>0</v>
      </c>
      <c r="AA39" s="199">
        <f t="shared" si="12"/>
        <v>0</v>
      </c>
    </row>
    <row r="40" spans="2:27" ht="18" x14ac:dyDescent="0.2">
      <c r="B40" s="181">
        <f>B39+1</f>
        <v>18</v>
      </c>
      <c r="C40" s="209" t="s">
        <v>397</v>
      </c>
      <c r="D40" s="210">
        <f>CED</f>
        <v>2009.9689591799993</v>
      </c>
      <c r="E40" s="198" t="s">
        <v>3</v>
      </c>
      <c r="F40" s="192" t="s">
        <v>398</v>
      </c>
      <c r="G40" s="211">
        <f>IF(G18=0,0,G39/G18)</f>
        <v>0</v>
      </c>
      <c r="H40" s="212">
        <f>IFERROR(H39/H18,0)</f>
        <v>0</v>
      </c>
      <c r="I40" s="212">
        <f t="shared" ref="I40:AA40" si="13">IFERROR(I39/I18,0)</f>
        <v>0</v>
      </c>
      <c r="J40" s="212">
        <f t="shared" si="13"/>
        <v>0</v>
      </c>
      <c r="K40" s="212">
        <f t="shared" si="13"/>
        <v>0</v>
      </c>
      <c r="L40" s="212">
        <f t="shared" si="13"/>
        <v>0</v>
      </c>
      <c r="M40" s="212">
        <f t="shared" si="13"/>
        <v>0</v>
      </c>
      <c r="N40" s="212">
        <f t="shared" si="13"/>
        <v>0</v>
      </c>
      <c r="O40" s="212">
        <f t="shared" si="13"/>
        <v>0</v>
      </c>
      <c r="P40" s="212">
        <f t="shared" si="13"/>
        <v>0</v>
      </c>
      <c r="Q40" s="212">
        <f t="shared" si="13"/>
        <v>0</v>
      </c>
      <c r="R40" s="212">
        <f t="shared" si="13"/>
        <v>0</v>
      </c>
      <c r="S40" s="212">
        <f t="shared" si="13"/>
        <v>0</v>
      </c>
      <c r="T40" s="212">
        <f t="shared" si="13"/>
        <v>0</v>
      </c>
      <c r="U40" s="212">
        <f t="shared" si="13"/>
        <v>0</v>
      </c>
      <c r="V40" s="212">
        <f t="shared" si="13"/>
        <v>0</v>
      </c>
      <c r="W40" s="212">
        <f t="shared" si="13"/>
        <v>0</v>
      </c>
      <c r="X40" s="212">
        <f t="shared" si="13"/>
        <v>0</v>
      </c>
      <c r="Y40" s="212">
        <f t="shared" si="13"/>
        <v>0</v>
      </c>
      <c r="Z40" s="212">
        <f t="shared" si="13"/>
        <v>0</v>
      </c>
      <c r="AA40" s="212">
        <f t="shared" si="13"/>
        <v>0</v>
      </c>
    </row>
    <row r="41" spans="2:27" ht="18" x14ac:dyDescent="0.2">
      <c r="B41" s="181">
        <f>B40+1</f>
        <v>19</v>
      </c>
      <c r="C41" s="207" t="s">
        <v>216</v>
      </c>
      <c r="D41" s="207"/>
      <c r="E41" s="208" t="s">
        <v>382</v>
      </c>
      <c r="F41" s="192" t="s">
        <v>399</v>
      </c>
      <c r="G41" s="202">
        <f>SUM(H41:AA41)</f>
        <v>0</v>
      </c>
      <c r="H41" s="199">
        <f>H17-H34</f>
        <v>0</v>
      </c>
      <c r="I41" s="199">
        <f t="shared" ref="I41:AA41" si="14">I17-I34</f>
        <v>0</v>
      </c>
      <c r="J41" s="199">
        <f t="shared" si="14"/>
        <v>0</v>
      </c>
      <c r="K41" s="199">
        <f t="shared" si="14"/>
        <v>0</v>
      </c>
      <c r="L41" s="199">
        <f t="shared" si="14"/>
        <v>0</v>
      </c>
      <c r="M41" s="199">
        <f t="shared" si="14"/>
        <v>0</v>
      </c>
      <c r="N41" s="199">
        <f t="shared" si="14"/>
        <v>0</v>
      </c>
      <c r="O41" s="199">
        <f t="shared" si="14"/>
        <v>0</v>
      </c>
      <c r="P41" s="199">
        <f t="shared" si="14"/>
        <v>0</v>
      </c>
      <c r="Q41" s="199">
        <f t="shared" si="14"/>
        <v>0</v>
      </c>
      <c r="R41" s="199">
        <f t="shared" si="14"/>
        <v>0</v>
      </c>
      <c r="S41" s="199">
        <f t="shared" si="14"/>
        <v>0</v>
      </c>
      <c r="T41" s="199">
        <f t="shared" si="14"/>
        <v>0</v>
      </c>
      <c r="U41" s="199">
        <f t="shared" si="14"/>
        <v>0</v>
      </c>
      <c r="V41" s="199">
        <f t="shared" si="14"/>
        <v>0</v>
      </c>
      <c r="W41" s="199">
        <f t="shared" si="14"/>
        <v>0</v>
      </c>
      <c r="X41" s="199">
        <f t="shared" si="14"/>
        <v>0</v>
      </c>
      <c r="Y41" s="199">
        <f t="shared" si="14"/>
        <v>0</v>
      </c>
      <c r="Z41" s="199">
        <f t="shared" si="14"/>
        <v>0</v>
      </c>
      <c r="AA41" s="199">
        <f t="shared" si="14"/>
        <v>0</v>
      </c>
    </row>
    <row r="42" spans="2:27" ht="18" x14ac:dyDescent="0.2">
      <c r="B42" s="181">
        <f>B41+1</f>
        <v>20</v>
      </c>
      <c r="C42" s="209" t="s">
        <v>400</v>
      </c>
      <c r="D42" s="210">
        <f>CEE</f>
        <v>888.81169204342314</v>
      </c>
      <c r="E42" s="198" t="s">
        <v>3</v>
      </c>
      <c r="F42" s="192" t="s">
        <v>401</v>
      </c>
      <c r="G42" s="211">
        <f>IF(G17=0,0,G41/G17)</f>
        <v>0</v>
      </c>
      <c r="H42" s="212">
        <f>IFERROR(H41/H17,0)</f>
        <v>0</v>
      </c>
      <c r="I42" s="212">
        <f t="shared" ref="I42:AA42" si="15">IFERROR(I41/I17,0)</f>
        <v>0</v>
      </c>
      <c r="J42" s="212">
        <f t="shared" si="15"/>
        <v>0</v>
      </c>
      <c r="K42" s="212">
        <f t="shared" si="15"/>
        <v>0</v>
      </c>
      <c r="L42" s="212">
        <f t="shared" si="15"/>
        <v>0</v>
      </c>
      <c r="M42" s="212">
        <f t="shared" si="15"/>
        <v>0</v>
      </c>
      <c r="N42" s="212">
        <f t="shared" si="15"/>
        <v>0</v>
      </c>
      <c r="O42" s="212">
        <f t="shared" si="15"/>
        <v>0</v>
      </c>
      <c r="P42" s="212">
        <f t="shared" si="15"/>
        <v>0</v>
      </c>
      <c r="Q42" s="212">
        <f t="shared" si="15"/>
        <v>0</v>
      </c>
      <c r="R42" s="212">
        <f t="shared" si="15"/>
        <v>0</v>
      </c>
      <c r="S42" s="212">
        <f t="shared" si="15"/>
        <v>0</v>
      </c>
      <c r="T42" s="212">
        <f t="shared" si="15"/>
        <v>0</v>
      </c>
      <c r="U42" s="212">
        <f t="shared" si="15"/>
        <v>0</v>
      </c>
      <c r="V42" s="212">
        <f t="shared" si="15"/>
        <v>0</v>
      </c>
      <c r="W42" s="212">
        <f t="shared" si="15"/>
        <v>0</v>
      </c>
      <c r="X42" s="212">
        <f t="shared" si="15"/>
        <v>0</v>
      </c>
      <c r="Y42" s="212">
        <f t="shared" si="15"/>
        <v>0</v>
      </c>
      <c r="Z42" s="212">
        <f t="shared" si="15"/>
        <v>0</v>
      </c>
      <c r="AA42" s="212">
        <f t="shared" si="15"/>
        <v>0</v>
      </c>
    </row>
    <row r="43" spans="2:27" ht="18" x14ac:dyDescent="0.2">
      <c r="B43" s="213"/>
      <c r="C43" s="214" t="s">
        <v>867</v>
      </c>
      <c r="D43" s="214"/>
      <c r="E43" s="215" t="s">
        <v>2</v>
      </c>
      <c r="F43" s="216" t="s">
        <v>661</v>
      </c>
      <c r="G43" s="217">
        <f>SUM(H43:AA43)</f>
        <v>0</v>
      </c>
      <c r="H43" s="218">
        <f>H39*$D$40+H41*$D$42</f>
        <v>0</v>
      </c>
      <c r="I43" s="218">
        <f t="shared" ref="I43:AA43" si="16">I39*$D$40+I41*$D$42</f>
        <v>0</v>
      </c>
      <c r="J43" s="218">
        <f t="shared" si="16"/>
        <v>0</v>
      </c>
      <c r="K43" s="218">
        <f t="shared" si="16"/>
        <v>0</v>
      </c>
      <c r="L43" s="218">
        <f t="shared" si="16"/>
        <v>0</v>
      </c>
      <c r="M43" s="218">
        <f t="shared" si="16"/>
        <v>0</v>
      </c>
      <c r="N43" s="218">
        <f t="shared" si="16"/>
        <v>0</v>
      </c>
      <c r="O43" s="218">
        <f t="shared" si="16"/>
        <v>0</v>
      </c>
      <c r="P43" s="218">
        <f t="shared" si="16"/>
        <v>0</v>
      </c>
      <c r="Q43" s="218">
        <f t="shared" si="16"/>
        <v>0</v>
      </c>
      <c r="R43" s="218">
        <f t="shared" si="16"/>
        <v>0</v>
      </c>
      <c r="S43" s="218">
        <f t="shared" si="16"/>
        <v>0</v>
      </c>
      <c r="T43" s="218">
        <f t="shared" si="16"/>
        <v>0</v>
      </c>
      <c r="U43" s="218">
        <f t="shared" si="16"/>
        <v>0</v>
      </c>
      <c r="V43" s="218">
        <f t="shared" si="16"/>
        <v>0</v>
      </c>
      <c r="W43" s="218">
        <f t="shared" si="16"/>
        <v>0</v>
      </c>
      <c r="X43" s="218">
        <f t="shared" si="16"/>
        <v>0</v>
      </c>
      <c r="Y43" s="218">
        <f t="shared" si="16"/>
        <v>0</v>
      </c>
      <c r="Z43" s="218">
        <f t="shared" si="16"/>
        <v>0</v>
      </c>
      <c r="AA43" s="218">
        <f t="shared" si="16"/>
        <v>0</v>
      </c>
    </row>
    <row r="45" spans="2:27" ht="18" x14ac:dyDescent="0.35">
      <c r="E45" s="174" t="s">
        <v>853</v>
      </c>
      <c r="F45" s="175"/>
      <c r="G45" s="176">
        <f>RCB!G11</f>
        <v>0</v>
      </c>
    </row>
    <row r="46" spans="2:27" ht="18" x14ac:dyDescent="0.35">
      <c r="E46" s="174" t="s">
        <v>854</v>
      </c>
      <c r="F46" s="175"/>
      <c r="G46" s="176">
        <f>RCB!J11</f>
        <v>0</v>
      </c>
    </row>
    <row r="48" spans="2:27" x14ac:dyDescent="0.2">
      <c r="H48" s="386"/>
      <c r="I48" s="386"/>
    </row>
    <row r="49" spans="2:57" x14ac:dyDescent="0.2">
      <c r="B49" s="1080" t="s">
        <v>782</v>
      </c>
      <c r="C49" s="1080"/>
      <c r="D49" s="1080"/>
      <c r="E49" s="1080"/>
      <c r="F49" s="1080"/>
      <c r="G49" s="219"/>
      <c r="H49" s="220"/>
      <c r="I49" s="220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</row>
    <row r="50" spans="2:57" x14ac:dyDescent="0.2">
      <c r="B50" s="221"/>
      <c r="C50" s="222"/>
      <c r="D50" s="223"/>
      <c r="E50" s="224"/>
      <c r="F50" s="225"/>
      <c r="G50" s="226" t="s">
        <v>31</v>
      </c>
      <c r="H50" s="227" t="s">
        <v>640</v>
      </c>
      <c r="I50" s="227" t="s">
        <v>641</v>
      </c>
      <c r="J50" s="227" t="s">
        <v>642</v>
      </c>
      <c r="K50" s="227" t="s">
        <v>643</v>
      </c>
      <c r="L50" s="227" t="s">
        <v>644</v>
      </c>
      <c r="M50" s="227" t="s">
        <v>645</v>
      </c>
      <c r="N50" s="227" t="s">
        <v>646</v>
      </c>
      <c r="O50" s="227" t="s">
        <v>647</v>
      </c>
      <c r="P50" s="227" t="s">
        <v>648</v>
      </c>
      <c r="Q50" s="227" t="s">
        <v>649</v>
      </c>
      <c r="R50" s="227" t="s">
        <v>650</v>
      </c>
      <c r="S50" s="227" t="s">
        <v>651</v>
      </c>
      <c r="T50" s="227" t="s">
        <v>652</v>
      </c>
      <c r="U50" s="227" t="s">
        <v>653</v>
      </c>
      <c r="V50" s="227" t="s">
        <v>654</v>
      </c>
      <c r="W50" s="227" t="s">
        <v>655</v>
      </c>
      <c r="X50" s="227" t="s">
        <v>656</v>
      </c>
      <c r="Y50" s="227" t="s">
        <v>657</v>
      </c>
      <c r="Z50" s="227" t="s">
        <v>658</v>
      </c>
      <c r="AA50" s="227" t="s">
        <v>659</v>
      </c>
    </row>
    <row r="51" spans="2:57" x14ac:dyDescent="0.2">
      <c r="B51" s="221">
        <f>B42+1</f>
        <v>21</v>
      </c>
      <c r="C51" s="228" t="s">
        <v>370</v>
      </c>
      <c r="D51" s="228"/>
      <c r="E51" s="229" t="s">
        <v>371</v>
      </c>
      <c r="F51" s="230"/>
      <c r="G51" s="231"/>
      <c r="H51" s="232">
        <f>H26</f>
        <v>0</v>
      </c>
      <c r="I51" s="232">
        <f t="shared" ref="I51:AA51" si="17">I26</f>
        <v>0</v>
      </c>
      <c r="J51" s="232">
        <f t="shared" si="17"/>
        <v>0</v>
      </c>
      <c r="K51" s="232">
        <f t="shared" si="17"/>
        <v>0</v>
      </c>
      <c r="L51" s="232">
        <f t="shared" si="17"/>
        <v>0</v>
      </c>
      <c r="M51" s="232">
        <f t="shared" si="17"/>
        <v>0</v>
      </c>
      <c r="N51" s="232">
        <f t="shared" si="17"/>
        <v>0</v>
      </c>
      <c r="O51" s="232">
        <f t="shared" si="17"/>
        <v>0</v>
      </c>
      <c r="P51" s="232">
        <f t="shared" si="17"/>
        <v>0</v>
      </c>
      <c r="Q51" s="232">
        <f t="shared" si="17"/>
        <v>0</v>
      </c>
      <c r="R51" s="232">
        <f t="shared" si="17"/>
        <v>0</v>
      </c>
      <c r="S51" s="232">
        <f t="shared" si="17"/>
        <v>0</v>
      </c>
      <c r="T51" s="232">
        <f t="shared" si="17"/>
        <v>0</v>
      </c>
      <c r="U51" s="232">
        <f t="shared" si="17"/>
        <v>0</v>
      </c>
      <c r="V51" s="232">
        <f t="shared" si="17"/>
        <v>0</v>
      </c>
      <c r="W51" s="232">
        <f t="shared" si="17"/>
        <v>0</v>
      </c>
      <c r="X51" s="232">
        <f t="shared" si="17"/>
        <v>0</v>
      </c>
      <c r="Y51" s="232">
        <f t="shared" si="17"/>
        <v>0</v>
      </c>
      <c r="Z51" s="232">
        <f t="shared" si="17"/>
        <v>0</v>
      </c>
      <c r="AA51" s="232">
        <f t="shared" si="17"/>
        <v>0</v>
      </c>
    </row>
    <row r="52" spans="2:57" x14ac:dyDescent="0.2">
      <c r="B52" s="221">
        <f>B51+1</f>
        <v>22</v>
      </c>
      <c r="C52" s="228" t="s">
        <v>407</v>
      </c>
      <c r="D52" s="228"/>
      <c r="E52" s="233">
        <v>22</v>
      </c>
      <c r="F52" s="234"/>
      <c r="G52" s="231"/>
      <c r="H52" s="232">
        <f>H30</f>
        <v>0</v>
      </c>
      <c r="I52" s="232">
        <f t="shared" ref="I52:AA52" si="18">I30</f>
        <v>0</v>
      </c>
      <c r="J52" s="232">
        <f t="shared" si="18"/>
        <v>0</v>
      </c>
      <c r="K52" s="232">
        <f t="shared" si="18"/>
        <v>0</v>
      </c>
      <c r="L52" s="232">
        <f t="shared" si="18"/>
        <v>0</v>
      </c>
      <c r="M52" s="232">
        <f t="shared" si="18"/>
        <v>0</v>
      </c>
      <c r="N52" s="232">
        <f t="shared" si="18"/>
        <v>0</v>
      </c>
      <c r="O52" s="232">
        <f t="shared" si="18"/>
        <v>0</v>
      </c>
      <c r="P52" s="232">
        <f t="shared" si="18"/>
        <v>0</v>
      </c>
      <c r="Q52" s="232">
        <f t="shared" si="18"/>
        <v>0</v>
      </c>
      <c r="R52" s="232">
        <f t="shared" si="18"/>
        <v>0</v>
      </c>
      <c r="S52" s="232">
        <f t="shared" si="18"/>
        <v>0</v>
      </c>
      <c r="T52" s="232">
        <f t="shared" si="18"/>
        <v>0</v>
      </c>
      <c r="U52" s="232">
        <f t="shared" si="18"/>
        <v>0</v>
      </c>
      <c r="V52" s="232">
        <f t="shared" si="18"/>
        <v>0</v>
      </c>
      <c r="W52" s="232">
        <f t="shared" si="18"/>
        <v>0</v>
      </c>
      <c r="X52" s="232">
        <f t="shared" si="18"/>
        <v>0</v>
      </c>
      <c r="Y52" s="232">
        <f t="shared" si="18"/>
        <v>0</v>
      </c>
      <c r="Z52" s="232">
        <f t="shared" si="18"/>
        <v>0</v>
      </c>
      <c r="AA52" s="232">
        <f t="shared" si="18"/>
        <v>0</v>
      </c>
    </row>
    <row r="53" spans="2:57" x14ac:dyDescent="0.2">
      <c r="B53" s="221">
        <f t="shared" ref="B53:B62" si="19">B52+1</f>
        <v>23</v>
      </c>
      <c r="C53" s="228" t="s">
        <v>408</v>
      </c>
      <c r="D53" s="228"/>
      <c r="E53" s="233">
        <v>3</v>
      </c>
      <c r="F53" s="234"/>
      <c r="G53" s="231"/>
      <c r="H53" s="232">
        <f>H31</f>
        <v>0</v>
      </c>
      <c r="I53" s="232">
        <f t="shared" ref="I53:AA53" si="20">I31</f>
        <v>0</v>
      </c>
      <c r="J53" s="232">
        <f t="shared" si="20"/>
        <v>0</v>
      </c>
      <c r="K53" s="232">
        <f t="shared" si="20"/>
        <v>0</v>
      </c>
      <c r="L53" s="232">
        <f t="shared" si="20"/>
        <v>0</v>
      </c>
      <c r="M53" s="232">
        <f t="shared" si="20"/>
        <v>0</v>
      </c>
      <c r="N53" s="232">
        <f t="shared" si="20"/>
        <v>0</v>
      </c>
      <c r="O53" s="232">
        <f t="shared" si="20"/>
        <v>0</v>
      </c>
      <c r="P53" s="232">
        <f t="shared" si="20"/>
        <v>0</v>
      </c>
      <c r="Q53" s="232">
        <f t="shared" si="20"/>
        <v>0</v>
      </c>
      <c r="R53" s="232">
        <f t="shared" si="20"/>
        <v>0</v>
      </c>
      <c r="S53" s="232">
        <f t="shared" si="20"/>
        <v>0</v>
      </c>
      <c r="T53" s="232">
        <f t="shared" si="20"/>
        <v>0</v>
      </c>
      <c r="U53" s="232">
        <f t="shared" si="20"/>
        <v>0</v>
      </c>
      <c r="V53" s="232">
        <f t="shared" si="20"/>
        <v>0</v>
      </c>
      <c r="W53" s="232">
        <f t="shared" si="20"/>
        <v>0</v>
      </c>
      <c r="X53" s="232">
        <f t="shared" si="20"/>
        <v>0</v>
      </c>
      <c r="Y53" s="232">
        <f t="shared" si="20"/>
        <v>0</v>
      </c>
      <c r="Z53" s="232">
        <f t="shared" si="20"/>
        <v>0</v>
      </c>
      <c r="AA53" s="232">
        <f t="shared" si="20"/>
        <v>0</v>
      </c>
    </row>
    <row r="54" spans="2:57" x14ac:dyDescent="0.2">
      <c r="B54" s="221">
        <f t="shared" si="19"/>
        <v>24</v>
      </c>
      <c r="C54" s="228" t="s">
        <v>409</v>
      </c>
      <c r="D54" s="228"/>
      <c r="E54" s="229" t="s">
        <v>3</v>
      </c>
      <c r="F54" s="230"/>
      <c r="G54" s="235"/>
      <c r="H54" s="236">
        <f>H52/30</f>
        <v>0</v>
      </c>
      <c r="I54" s="236">
        <f t="shared" ref="I54:AA54" si="21">I52/30</f>
        <v>0</v>
      </c>
      <c r="J54" s="236">
        <f t="shared" si="21"/>
        <v>0</v>
      </c>
      <c r="K54" s="236">
        <f t="shared" si="21"/>
        <v>0</v>
      </c>
      <c r="L54" s="236">
        <f t="shared" si="21"/>
        <v>0</v>
      </c>
      <c r="M54" s="236">
        <f t="shared" si="21"/>
        <v>0</v>
      </c>
      <c r="N54" s="236">
        <f t="shared" si="21"/>
        <v>0</v>
      </c>
      <c r="O54" s="236">
        <f t="shared" si="21"/>
        <v>0</v>
      </c>
      <c r="P54" s="236">
        <f t="shared" si="21"/>
        <v>0</v>
      </c>
      <c r="Q54" s="236">
        <f t="shared" si="21"/>
        <v>0</v>
      </c>
      <c r="R54" s="236">
        <f t="shared" si="21"/>
        <v>0</v>
      </c>
      <c r="S54" s="236">
        <f t="shared" si="21"/>
        <v>0</v>
      </c>
      <c r="T54" s="236">
        <f t="shared" si="21"/>
        <v>0</v>
      </c>
      <c r="U54" s="236">
        <f t="shared" si="21"/>
        <v>0</v>
      </c>
      <c r="V54" s="236">
        <f t="shared" si="21"/>
        <v>0</v>
      </c>
      <c r="W54" s="236">
        <f t="shared" si="21"/>
        <v>0</v>
      </c>
      <c r="X54" s="236">
        <f t="shared" si="21"/>
        <v>0</v>
      </c>
      <c r="Y54" s="236">
        <f t="shared" si="21"/>
        <v>0</v>
      </c>
      <c r="Z54" s="236">
        <f t="shared" si="21"/>
        <v>0</v>
      </c>
      <c r="AA54" s="236">
        <f t="shared" si="21"/>
        <v>0</v>
      </c>
    </row>
    <row r="55" spans="2:57" x14ac:dyDescent="0.2">
      <c r="B55" s="221">
        <f t="shared" si="19"/>
        <v>25</v>
      </c>
      <c r="C55" s="228" t="s">
        <v>410</v>
      </c>
      <c r="D55" s="228"/>
      <c r="E55" s="229" t="s">
        <v>3</v>
      </c>
      <c r="F55" s="230"/>
      <c r="G55" s="235"/>
      <c r="H55" s="236">
        <f>IFERROR(H53/H51,0)</f>
        <v>0</v>
      </c>
      <c r="I55" s="236">
        <f t="shared" ref="I55:AA55" si="22">IFERROR(I53/I51,0)</f>
        <v>0</v>
      </c>
      <c r="J55" s="236">
        <f t="shared" si="22"/>
        <v>0</v>
      </c>
      <c r="K55" s="236">
        <f t="shared" si="22"/>
        <v>0</v>
      </c>
      <c r="L55" s="236">
        <f t="shared" si="22"/>
        <v>0</v>
      </c>
      <c r="M55" s="236">
        <f t="shared" si="22"/>
        <v>0</v>
      </c>
      <c r="N55" s="236">
        <f t="shared" si="22"/>
        <v>0</v>
      </c>
      <c r="O55" s="236">
        <f t="shared" si="22"/>
        <v>0</v>
      </c>
      <c r="P55" s="236">
        <f t="shared" si="22"/>
        <v>0</v>
      </c>
      <c r="Q55" s="236">
        <f t="shared" si="22"/>
        <v>0</v>
      </c>
      <c r="R55" s="236">
        <f t="shared" si="22"/>
        <v>0</v>
      </c>
      <c r="S55" s="236">
        <f t="shared" si="22"/>
        <v>0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</row>
    <row r="56" spans="2:57" x14ac:dyDescent="0.2">
      <c r="B56" s="221">
        <f t="shared" si="19"/>
        <v>26</v>
      </c>
      <c r="C56" s="228" t="s">
        <v>411</v>
      </c>
      <c r="D56" s="228"/>
      <c r="E56" s="229" t="s">
        <v>3</v>
      </c>
      <c r="F56" s="230"/>
      <c r="G56" s="235"/>
      <c r="H56" s="236">
        <f>H54*H55</f>
        <v>0</v>
      </c>
      <c r="I56" s="236">
        <f t="shared" ref="I56:AA56" si="23">I54*I55</f>
        <v>0</v>
      </c>
      <c r="J56" s="236">
        <f t="shared" si="23"/>
        <v>0</v>
      </c>
      <c r="K56" s="236">
        <f t="shared" si="23"/>
        <v>0</v>
      </c>
      <c r="L56" s="236">
        <f t="shared" si="23"/>
        <v>0</v>
      </c>
      <c r="M56" s="236">
        <f t="shared" si="23"/>
        <v>0</v>
      </c>
      <c r="N56" s="236">
        <f t="shared" si="23"/>
        <v>0</v>
      </c>
      <c r="O56" s="236">
        <f t="shared" si="23"/>
        <v>0</v>
      </c>
      <c r="P56" s="236">
        <f t="shared" si="23"/>
        <v>0</v>
      </c>
      <c r="Q56" s="236">
        <f t="shared" si="23"/>
        <v>0</v>
      </c>
      <c r="R56" s="236">
        <f t="shared" si="23"/>
        <v>0</v>
      </c>
      <c r="S56" s="236">
        <f t="shared" si="23"/>
        <v>0</v>
      </c>
      <c r="T56" s="236">
        <f t="shared" si="23"/>
        <v>0</v>
      </c>
      <c r="U56" s="236">
        <f t="shared" si="23"/>
        <v>0</v>
      </c>
      <c r="V56" s="236">
        <f t="shared" si="23"/>
        <v>0</v>
      </c>
      <c r="W56" s="236">
        <f t="shared" si="23"/>
        <v>0</v>
      </c>
      <c r="X56" s="236">
        <f t="shared" si="23"/>
        <v>0</v>
      </c>
      <c r="Y56" s="236">
        <f t="shared" si="23"/>
        <v>0</v>
      </c>
      <c r="Z56" s="236">
        <f t="shared" si="23"/>
        <v>0</v>
      </c>
      <c r="AA56" s="236">
        <f t="shared" si="23"/>
        <v>0</v>
      </c>
    </row>
    <row r="57" spans="2:57" x14ac:dyDescent="0.2">
      <c r="B57" s="221">
        <f t="shared" si="19"/>
        <v>27</v>
      </c>
      <c r="C57" s="228" t="s">
        <v>412</v>
      </c>
      <c r="D57" s="228"/>
      <c r="E57" s="229" t="s">
        <v>717</v>
      </c>
      <c r="F57" s="230"/>
      <c r="G57" s="237">
        <f t="shared" ref="G57:G62" si="24">ROUND(SUM(H57:BE57),2)</f>
        <v>0</v>
      </c>
      <c r="H57" s="238">
        <f>H41/12</f>
        <v>0</v>
      </c>
      <c r="I57" s="238">
        <f t="shared" ref="I57:AA57" si="25">I41/12</f>
        <v>0</v>
      </c>
      <c r="J57" s="238">
        <f t="shared" si="25"/>
        <v>0</v>
      </c>
      <c r="K57" s="238">
        <f t="shared" si="25"/>
        <v>0</v>
      </c>
      <c r="L57" s="238">
        <f t="shared" si="25"/>
        <v>0</v>
      </c>
      <c r="M57" s="238">
        <f t="shared" si="25"/>
        <v>0</v>
      </c>
      <c r="N57" s="238">
        <f t="shared" si="25"/>
        <v>0</v>
      </c>
      <c r="O57" s="238">
        <f t="shared" si="25"/>
        <v>0</v>
      </c>
      <c r="P57" s="238">
        <f t="shared" si="25"/>
        <v>0</v>
      </c>
      <c r="Q57" s="238">
        <f t="shared" si="25"/>
        <v>0</v>
      </c>
      <c r="R57" s="238">
        <f t="shared" si="25"/>
        <v>0</v>
      </c>
      <c r="S57" s="238">
        <f t="shared" si="25"/>
        <v>0</v>
      </c>
      <c r="T57" s="238">
        <f t="shared" si="25"/>
        <v>0</v>
      </c>
      <c r="U57" s="238">
        <f t="shared" si="25"/>
        <v>0</v>
      </c>
      <c r="V57" s="238">
        <f t="shared" si="25"/>
        <v>0</v>
      </c>
      <c r="W57" s="238">
        <f t="shared" si="25"/>
        <v>0</v>
      </c>
      <c r="X57" s="238">
        <f t="shared" si="25"/>
        <v>0</v>
      </c>
      <c r="Y57" s="238">
        <f t="shared" si="25"/>
        <v>0</v>
      </c>
      <c r="Z57" s="238">
        <f t="shared" si="25"/>
        <v>0</v>
      </c>
      <c r="AA57" s="238">
        <f t="shared" si="25"/>
        <v>0</v>
      </c>
    </row>
    <row r="58" spans="2:57" x14ac:dyDescent="0.2">
      <c r="B58" s="221">
        <f t="shared" si="19"/>
        <v>28</v>
      </c>
      <c r="C58" s="228" t="s">
        <v>413</v>
      </c>
      <c r="D58" s="228"/>
      <c r="E58" s="229" t="s">
        <v>717</v>
      </c>
      <c r="F58" s="230"/>
      <c r="G58" s="237">
        <f t="shared" si="24"/>
        <v>0</v>
      </c>
      <c r="H58" s="238">
        <f>H57*H56</f>
        <v>0</v>
      </c>
      <c r="I58" s="238">
        <f t="shared" ref="I58:AA58" si="26">I57*I56</f>
        <v>0</v>
      </c>
      <c r="J58" s="238">
        <f t="shared" si="26"/>
        <v>0</v>
      </c>
      <c r="K58" s="238">
        <f t="shared" si="26"/>
        <v>0</v>
      </c>
      <c r="L58" s="238">
        <f t="shared" si="26"/>
        <v>0</v>
      </c>
      <c r="M58" s="238">
        <f t="shared" si="26"/>
        <v>0</v>
      </c>
      <c r="N58" s="238">
        <f t="shared" si="26"/>
        <v>0</v>
      </c>
      <c r="O58" s="238">
        <f t="shared" si="26"/>
        <v>0</v>
      </c>
      <c r="P58" s="238">
        <f t="shared" si="26"/>
        <v>0</v>
      </c>
      <c r="Q58" s="238">
        <f t="shared" si="26"/>
        <v>0</v>
      </c>
      <c r="R58" s="238">
        <f t="shared" si="26"/>
        <v>0</v>
      </c>
      <c r="S58" s="238">
        <f t="shared" si="26"/>
        <v>0</v>
      </c>
      <c r="T58" s="238">
        <f t="shared" si="26"/>
        <v>0</v>
      </c>
      <c r="U58" s="238">
        <f t="shared" si="26"/>
        <v>0</v>
      </c>
      <c r="V58" s="238">
        <f t="shared" si="26"/>
        <v>0</v>
      </c>
      <c r="W58" s="238">
        <f t="shared" si="26"/>
        <v>0</v>
      </c>
      <c r="X58" s="238">
        <f t="shared" si="26"/>
        <v>0</v>
      </c>
      <c r="Y58" s="238">
        <f t="shared" si="26"/>
        <v>0</v>
      </c>
      <c r="Z58" s="238">
        <f t="shared" si="26"/>
        <v>0</v>
      </c>
      <c r="AA58" s="238">
        <f t="shared" si="26"/>
        <v>0</v>
      </c>
    </row>
    <row r="59" spans="2:57" x14ac:dyDescent="0.2">
      <c r="B59" s="221">
        <f t="shared" si="19"/>
        <v>29</v>
      </c>
      <c r="C59" s="228" t="s">
        <v>414</v>
      </c>
      <c r="D59" s="228"/>
      <c r="E59" s="229" t="s">
        <v>717</v>
      </c>
      <c r="F59" s="230"/>
      <c r="G59" s="237">
        <f t="shared" si="24"/>
        <v>0</v>
      </c>
      <c r="H59" s="238">
        <f>H57-H58</f>
        <v>0</v>
      </c>
      <c r="I59" s="238">
        <f t="shared" ref="I59:AA59" si="27">I57-I58</f>
        <v>0</v>
      </c>
      <c r="J59" s="238">
        <f t="shared" si="27"/>
        <v>0</v>
      </c>
      <c r="K59" s="238">
        <f t="shared" si="27"/>
        <v>0</v>
      </c>
      <c r="L59" s="238">
        <f t="shared" si="27"/>
        <v>0</v>
      </c>
      <c r="M59" s="238">
        <f t="shared" si="27"/>
        <v>0</v>
      </c>
      <c r="N59" s="238">
        <f t="shared" si="27"/>
        <v>0</v>
      </c>
      <c r="O59" s="238">
        <f t="shared" si="27"/>
        <v>0</v>
      </c>
      <c r="P59" s="238">
        <f t="shared" si="27"/>
        <v>0</v>
      </c>
      <c r="Q59" s="238">
        <f t="shared" si="27"/>
        <v>0</v>
      </c>
      <c r="R59" s="238">
        <f t="shared" si="27"/>
        <v>0</v>
      </c>
      <c r="S59" s="238">
        <f t="shared" si="27"/>
        <v>0</v>
      </c>
      <c r="T59" s="238">
        <f t="shared" si="27"/>
        <v>0</v>
      </c>
      <c r="U59" s="238">
        <f t="shared" si="27"/>
        <v>0</v>
      </c>
      <c r="V59" s="238">
        <f t="shared" si="27"/>
        <v>0</v>
      </c>
      <c r="W59" s="238">
        <f t="shared" si="27"/>
        <v>0</v>
      </c>
      <c r="X59" s="238">
        <f t="shared" si="27"/>
        <v>0</v>
      </c>
      <c r="Y59" s="238">
        <f t="shared" si="27"/>
        <v>0</v>
      </c>
      <c r="Z59" s="238">
        <f t="shared" si="27"/>
        <v>0</v>
      </c>
      <c r="AA59" s="238">
        <f t="shared" si="27"/>
        <v>0</v>
      </c>
    </row>
    <row r="60" spans="2:57" x14ac:dyDescent="0.2">
      <c r="B60" s="221">
        <f t="shared" si="19"/>
        <v>30</v>
      </c>
      <c r="C60" s="228" t="s">
        <v>710</v>
      </c>
      <c r="D60" s="228"/>
      <c r="E60" s="229" t="s">
        <v>711</v>
      </c>
      <c r="F60" s="230"/>
      <c r="G60" s="237">
        <f t="shared" si="24"/>
        <v>0</v>
      </c>
      <c r="H60" s="238">
        <f>H8-H25</f>
        <v>0</v>
      </c>
      <c r="I60" s="238">
        <f t="shared" ref="I60:AA60" si="28">I8-I25</f>
        <v>0</v>
      </c>
      <c r="J60" s="238">
        <f t="shared" si="28"/>
        <v>0</v>
      </c>
      <c r="K60" s="238">
        <f t="shared" si="28"/>
        <v>0</v>
      </c>
      <c r="L60" s="238">
        <f t="shared" si="28"/>
        <v>0</v>
      </c>
      <c r="M60" s="238">
        <f t="shared" si="28"/>
        <v>0</v>
      </c>
      <c r="N60" s="238">
        <f t="shared" si="28"/>
        <v>0</v>
      </c>
      <c r="O60" s="238">
        <f t="shared" si="28"/>
        <v>0</v>
      </c>
      <c r="P60" s="238">
        <f t="shared" si="28"/>
        <v>0</v>
      </c>
      <c r="Q60" s="238">
        <f t="shared" si="28"/>
        <v>0</v>
      </c>
      <c r="R60" s="238">
        <f t="shared" si="28"/>
        <v>0</v>
      </c>
      <c r="S60" s="238">
        <f t="shared" si="28"/>
        <v>0</v>
      </c>
      <c r="T60" s="238">
        <f t="shared" si="28"/>
        <v>0</v>
      </c>
      <c r="U60" s="238">
        <f t="shared" si="28"/>
        <v>0</v>
      </c>
      <c r="V60" s="238">
        <f t="shared" si="28"/>
        <v>0</v>
      </c>
      <c r="W60" s="238">
        <f t="shared" si="28"/>
        <v>0</v>
      </c>
      <c r="X60" s="238">
        <f t="shared" si="28"/>
        <v>0</v>
      </c>
      <c r="Y60" s="238">
        <f t="shared" si="28"/>
        <v>0</v>
      </c>
      <c r="Z60" s="238">
        <f t="shared" si="28"/>
        <v>0</v>
      </c>
      <c r="AA60" s="238">
        <f t="shared" si="28"/>
        <v>0</v>
      </c>
      <c r="AB60" s="391"/>
      <c r="AC60" s="392"/>
      <c r="AD60" s="392"/>
      <c r="AE60" s="392"/>
      <c r="AF60" s="392"/>
      <c r="AG60" s="392"/>
      <c r="AH60" s="392"/>
      <c r="AI60" s="392"/>
      <c r="AJ60" s="392"/>
      <c r="AK60" s="392"/>
      <c r="AL60" s="392"/>
      <c r="AM60" s="392"/>
      <c r="AN60" s="392"/>
      <c r="AO60" s="392"/>
      <c r="AP60" s="392"/>
      <c r="AQ60" s="392"/>
      <c r="AR60" s="392"/>
      <c r="AS60" s="392"/>
      <c r="AT60" s="392"/>
      <c r="AU60" s="392"/>
      <c r="AV60" s="392"/>
      <c r="AW60" s="392"/>
      <c r="AX60" s="392"/>
      <c r="AY60" s="392"/>
      <c r="AZ60" s="392"/>
      <c r="BA60" s="392"/>
      <c r="BB60" s="392"/>
      <c r="BC60" s="392"/>
      <c r="BD60" s="392"/>
      <c r="BE60" s="392"/>
    </row>
    <row r="61" spans="2:57" x14ac:dyDescent="0.2">
      <c r="B61" s="221">
        <f t="shared" si="19"/>
        <v>31</v>
      </c>
      <c r="C61" s="228" t="s">
        <v>714</v>
      </c>
      <c r="D61" s="228"/>
      <c r="E61" s="229" t="s">
        <v>711</v>
      </c>
      <c r="F61" s="230"/>
      <c r="G61" s="237">
        <f t="shared" si="24"/>
        <v>0</v>
      </c>
      <c r="H61" s="238">
        <f>H39</f>
        <v>0</v>
      </c>
      <c r="I61" s="238">
        <f t="shared" ref="I61:AA61" si="29">I39</f>
        <v>0</v>
      </c>
      <c r="J61" s="238">
        <f t="shared" si="29"/>
        <v>0</v>
      </c>
      <c r="K61" s="238">
        <f t="shared" si="29"/>
        <v>0</v>
      </c>
      <c r="L61" s="238">
        <f t="shared" si="29"/>
        <v>0</v>
      </c>
      <c r="M61" s="238">
        <f t="shared" si="29"/>
        <v>0</v>
      </c>
      <c r="N61" s="238">
        <f t="shared" si="29"/>
        <v>0</v>
      </c>
      <c r="O61" s="238">
        <f t="shared" si="29"/>
        <v>0</v>
      </c>
      <c r="P61" s="238">
        <f t="shared" si="29"/>
        <v>0</v>
      </c>
      <c r="Q61" s="238">
        <f t="shared" si="29"/>
        <v>0</v>
      </c>
      <c r="R61" s="238">
        <f t="shared" si="29"/>
        <v>0</v>
      </c>
      <c r="S61" s="238">
        <f t="shared" si="29"/>
        <v>0</v>
      </c>
      <c r="T61" s="238">
        <f t="shared" si="29"/>
        <v>0</v>
      </c>
      <c r="U61" s="238">
        <f t="shared" si="29"/>
        <v>0</v>
      </c>
      <c r="V61" s="238">
        <f t="shared" si="29"/>
        <v>0</v>
      </c>
      <c r="W61" s="238">
        <f t="shared" si="29"/>
        <v>0</v>
      </c>
      <c r="X61" s="238">
        <f t="shared" si="29"/>
        <v>0</v>
      </c>
      <c r="Y61" s="238">
        <f t="shared" si="29"/>
        <v>0</v>
      </c>
      <c r="Z61" s="238">
        <f t="shared" si="29"/>
        <v>0</v>
      </c>
      <c r="AA61" s="238">
        <f t="shared" si="29"/>
        <v>0</v>
      </c>
      <c r="AB61" s="391"/>
      <c r="AC61" s="392"/>
      <c r="AD61" s="392"/>
      <c r="AE61" s="392"/>
      <c r="AF61" s="392"/>
      <c r="AG61" s="392"/>
      <c r="AH61" s="392"/>
      <c r="AI61" s="392"/>
      <c r="AJ61" s="392"/>
      <c r="AK61" s="392"/>
      <c r="AL61" s="392"/>
      <c r="AM61" s="392"/>
      <c r="AN61" s="392"/>
      <c r="AO61" s="392"/>
      <c r="AP61" s="392"/>
      <c r="AQ61" s="392"/>
      <c r="AR61" s="392"/>
      <c r="AS61" s="392"/>
      <c r="AT61" s="392"/>
      <c r="AU61" s="392"/>
      <c r="AV61" s="392"/>
      <c r="AW61" s="392"/>
      <c r="AX61" s="392"/>
      <c r="AY61" s="392"/>
      <c r="AZ61" s="392"/>
      <c r="BA61" s="392"/>
      <c r="BB61" s="392"/>
      <c r="BC61" s="392"/>
      <c r="BD61" s="392"/>
      <c r="BE61" s="392"/>
    </row>
    <row r="62" spans="2:57" x14ac:dyDescent="0.2">
      <c r="B62" s="221">
        <f t="shared" si="19"/>
        <v>32</v>
      </c>
      <c r="C62" s="228" t="s">
        <v>715</v>
      </c>
      <c r="D62" s="228"/>
      <c r="E62" s="229" t="s">
        <v>711</v>
      </c>
      <c r="F62" s="230"/>
      <c r="G62" s="237">
        <f t="shared" si="24"/>
        <v>0</v>
      </c>
      <c r="H62" s="238">
        <f>H60</f>
        <v>0</v>
      </c>
      <c r="I62" s="238">
        <f t="shared" ref="I62:AA62" si="30">I60</f>
        <v>0</v>
      </c>
      <c r="J62" s="238">
        <f t="shared" si="30"/>
        <v>0</v>
      </c>
      <c r="K62" s="238">
        <f t="shared" si="30"/>
        <v>0</v>
      </c>
      <c r="L62" s="238">
        <f t="shared" si="30"/>
        <v>0</v>
      </c>
      <c r="M62" s="238">
        <f t="shared" si="30"/>
        <v>0</v>
      </c>
      <c r="N62" s="238">
        <f t="shared" si="30"/>
        <v>0</v>
      </c>
      <c r="O62" s="238">
        <f t="shared" si="30"/>
        <v>0</v>
      </c>
      <c r="P62" s="238">
        <f t="shared" si="30"/>
        <v>0</v>
      </c>
      <c r="Q62" s="238">
        <f t="shared" si="30"/>
        <v>0</v>
      </c>
      <c r="R62" s="238">
        <f t="shared" si="30"/>
        <v>0</v>
      </c>
      <c r="S62" s="238">
        <f t="shared" si="30"/>
        <v>0</v>
      </c>
      <c r="T62" s="238">
        <f t="shared" si="30"/>
        <v>0</v>
      </c>
      <c r="U62" s="238">
        <f t="shared" si="30"/>
        <v>0</v>
      </c>
      <c r="V62" s="238">
        <f t="shared" si="30"/>
        <v>0</v>
      </c>
      <c r="W62" s="238">
        <f t="shared" si="30"/>
        <v>0</v>
      </c>
      <c r="X62" s="238">
        <f t="shared" si="30"/>
        <v>0</v>
      </c>
      <c r="Y62" s="238">
        <f t="shared" si="30"/>
        <v>0</v>
      </c>
      <c r="Z62" s="238">
        <f t="shared" si="30"/>
        <v>0</v>
      </c>
      <c r="AA62" s="238">
        <f t="shared" si="30"/>
        <v>0</v>
      </c>
      <c r="AB62" s="391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  <c r="AU62" s="392"/>
      <c r="AV62" s="392"/>
      <c r="AW62" s="392"/>
      <c r="AX62" s="392"/>
      <c r="AY62" s="392"/>
      <c r="AZ62" s="392"/>
      <c r="BA62" s="392"/>
      <c r="BB62" s="392"/>
      <c r="BC62" s="392"/>
      <c r="BD62" s="392"/>
      <c r="BE62" s="392"/>
    </row>
  </sheetData>
  <sheetProtection password="C9A4" sheet="1" objects="1" scenarios="1"/>
  <mergeCells count="10">
    <mergeCell ref="B2:G2"/>
    <mergeCell ref="B49:F49"/>
    <mergeCell ref="B37:F37"/>
    <mergeCell ref="B29:B33"/>
    <mergeCell ref="B3:F3"/>
    <mergeCell ref="B9:B11"/>
    <mergeCell ref="B20:F20"/>
    <mergeCell ref="B26:B28"/>
    <mergeCell ref="B12:B16"/>
    <mergeCell ref="B4:F4"/>
  </mergeCells>
  <conditionalFormatting sqref="G16 G33">
    <cfRule type="cellIs" dxfId="25" priority="23" operator="equal">
      <formula>"ERRO"</formula>
    </cfRule>
  </conditionalFormatting>
  <conditionalFormatting sqref="G45:G46 H52:AA53">
    <cfRule type="cellIs" dxfId="24" priority="24" operator="lessThan">
      <formula>0</formula>
    </cfRule>
  </conditionalFormatting>
  <conditionalFormatting sqref="H9:AA9 H26:AA26">
    <cfRule type="cellIs" dxfId="23" priority="27" operator="greaterThan">
      <formula>24</formula>
    </cfRule>
    <cfRule type="cellIs" dxfId="22" priority="28" operator="lessThan">
      <formula>0</formula>
    </cfRule>
  </conditionalFormatting>
  <conditionalFormatting sqref="H16:AA16 H33:AA33">
    <cfRule type="cellIs" dxfId="21" priority="25" operator="greaterThan">
      <formula>1</formula>
    </cfRule>
    <cfRule type="cellIs" dxfId="20" priority="26" operator="lessThan">
      <formula>0</formula>
    </cfRule>
  </conditionalFormatting>
  <conditionalFormatting sqref="H51:AA53">
    <cfRule type="cellIs" dxfId="19" priority="1" operator="greaterThan">
      <formula>24</formula>
    </cfRule>
    <cfRule type="cellIs" dxfId="18" priority="2" operator="lessThan">
      <formula>0</formula>
    </cfRule>
  </conditionalFormatting>
  <conditionalFormatting sqref="H52:AA52">
    <cfRule type="cellIs" dxfId="17" priority="15" operator="greaterThan">
      <formula>22</formula>
    </cfRule>
  </conditionalFormatting>
  <conditionalFormatting sqref="H53:AA53">
    <cfRule type="cellIs" dxfId="16" priority="14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C786-ABE8-48BF-888A-D4C4C7621F39}">
  <sheetPr codeName="Planilha1"/>
  <dimension ref="B2:N22"/>
  <sheetViews>
    <sheetView workbookViewId="0">
      <selection activeCell="F8" sqref="F8:G8"/>
    </sheetView>
  </sheetViews>
  <sheetFormatPr defaultRowHeight="12.75" x14ac:dyDescent="0.2"/>
  <cols>
    <col min="1" max="2" width="2.85546875" style="453" customWidth="1"/>
    <col min="3" max="4" width="9.140625" style="453"/>
    <col min="5" max="5" width="11.5703125" style="453" customWidth="1"/>
    <col min="6" max="7" width="12.85546875" style="453" customWidth="1"/>
    <col min="8" max="8" width="1.85546875" style="453" customWidth="1"/>
    <col min="9" max="11" width="9.140625" style="453"/>
    <col min="12" max="13" width="12.85546875" style="453" customWidth="1"/>
    <col min="14" max="14" width="2.85546875" style="453" customWidth="1"/>
    <col min="15" max="16384" width="9.140625" style="453"/>
  </cols>
  <sheetData>
    <row r="2" spans="2:14" ht="22.5" customHeight="1" x14ac:dyDescent="0.2">
      <c r="B2" s="877" t="s">
        <v>1037</v>
      </c>
      <c r="C2" s="878"/>
      <c r="D2" s="878"/>
      <c r="E2" s="878"/>
      <c r="F2" s="878"/>
      <c r="G2" s="878"/>
      <c r="H2" s="878"/>
      <c r="I2" s="878"/>
      <c r="J2" s="878"/>
      <c r="K2" s="878"/>
      <c r="L2" s="878"/>
      <c r="M2" s="878"/>
      <c r="N2" s="879"/>
    </row>
    <row r="3" spans="2:14" ht="15" x14ac:dyDescent="0.2">
      <c r="B3" s="563"/>
      <c r="C3" s="564" t="s">
        <v>1036</v>
      </c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7"/>
    </row>
    <row r="4" spans="2:14" ht="15" x14ac:dyDescent="0.2">
      <c r="B4" s="527"/>
      <c r="C4" s="596" t="s">
        <v>52</v>
      </c>
      <c r="D4" s="875" t="str">
        <f>IF(Apresentação!E10="","",Apresentação!E10)</f>
        <v>NOME DO CONSUMIDOR</v>
      </c>
      <c r="E4" s="875"/>
      <c r="F4" s="875"/>
      <c r="G4" s="875"/>
      <c r="H4" s="875"/>
      <c r="I4" s="875"/>
      <c r="J4" s="875"/>
      <c r="K4" s="875"/>
      <c r="L4" s="875"/>
      <c r="M4" s="875"/>
      <c r="N4" s="530"/>
    </row>
    <row r="5" spans="2:14" ht="15" customHeight="1" x14ac:dyDescent="0.2">
      <c r="B5" s="527"/>
      <c r="C5" s="596" t="s">
        <v>53</v>
      </c>
      <c r="D5" s="875" t="str">
        <f>IF(Apresentação!E11="","",Apresentação!E11)</f>
        <v>ENDEREÇO DO CONSUMIDOR</v>
      </c>
      <c r="E5" s="875"/>
      <c r="F5" s="875"/>
      <c r="G5" s="875"/>
      <c r="H5" s="875"/>
      <c r="I5" s="875"/>
      <c r="J5" s="875"/>
      <c r="K5" s="875"/>
      <c r="L5" s="875"/>
      <c r="M5" s="875"/>
      <c r="N5" s="530"/>
    </row>
    <row r="6" spans="2:14" ht="15" x14ac:dyDescent="0.25">
      <c r="B6" s="527"/>
      <c r="C6" s="596" t="s">
        <v>54</v>
      </c>
      <c r="D6" s="876">
        <f>IF(Apresentação!E12="","",Apresentação!E12)</f>
        <v>0</v>
      </c>
      <c r="E6" s="876"/>
      <c r="F6" s="876"/>
      <c r="G6" s="876"/>
      <c r="H6" s="876"/>
      <c r="I6" s="532"/>
      <c r="J6" s="531"/>
      <c r="K6" s="532"/>
      <c r="L6" s="531"/>
      <c r="M6" s="531"/>
      <c r="N6" s="530"/>
    </row>
    <row r="7" spans="2:14" ht="6" customHeight="1" x14ac:dyDescent="0.25">
      <c r="B7" s="527"/>
      <c r="C7" s="531"/>
      <c r="D7" s="531"/>
      <c r="E7" s="531"/>
      <c r="F7" s="531"/>
      <c r="G7" s="531"/>
      <c r="H7" s="531"/>
      <c r="I7" s="531"/>
      <c r="J7" s="531"/>
      <c r="K7" s="531"/>
      <c r="L7" s="531"/>
      <c r="M7" s="531"/>
      <c r="N7" s="530"/>
    </row>
    <row r="8" spans="2:14" ht="18.75" customHeight="1" x14ac:dyDescent="0.25">
      <c r="B8" s="597"/>
      <c r="C8" s="870" t="s">
        <v>1038</v>
      </c>
      <c r="D8" s="870"/>
      <c r="E8" s="870"/>
      <c r="F8" s="874"/>
      <c r="G8" s="874"/>
      <c r="H8" s="598"/>
      <c r="I8" s="870" t="s">
        <v>1042</v>
      </c>
      <c r="J8" s="870"/>
      <c r="K8" s="870"/>
      <c r="L8" s="874"/>
      <c r="M8" s="874"/>
      <c r="N8" s="599"/>
    </row>
    <row r="9" spans="2:14" ht="3" customHeight="1" x14ac:dyDescent="0.25">
      <c r="B9" s="597"/>
      <c r="C9" s="531"/>
      <c r="D9" s="531"/>
      <c r="E9" s="531"/>
      <c r="F9" s="620"/>
      <c r="G9" s="620"/>
      <c r="H9" s="531"/>
      <c r="I9" s="531"/>
      <c r="J9" s="531"/>
      <c r="K9" s="531"/>
      <c r="L9" s="620"/>
      <c r="M9" s="620"/>
      <c r="N9" s="599"/>
    </row>
    <row r="10" spans="2:14" ht="18.75" customHeight="1" x14ac:dyDescent="0.25">
      <c r="B10" s="597"/>
      <c r="C10" s="870" t="s">
        <v>1039</v>
      </c>
      <c r="D10" s="870"/>
      <c r="E10" s="870"/>
      <c r="F10" s="874"/>
      <c r="G10" s="874"/>
      <c r="H10" s="598"/>
      <c r="I10" s="870" t="s">
        <v>1043</v>
      </c>
      <c r="J10" s="870"/>
      <c r="K10" s="870"/>
      <c r="L10" s="874"/>
      <c r="M10" s="874"/>
      <c r="N10" s="599"/>
    </row>
    <row r="11" spans="2:14" ht="3" customHeight="1" x14ac:dyDescent="0.25">
      <c r="B11" s="597"/>
      <c r="C11" s="531"/>
      <c r="D11" s="531"/>
      <c r="E11" s="531"/>
      <c r="F11" s="620"/>
      <c r="G11" s="620"/>
      <c r="H11" s="531"/>
      <c r="I11" s="531"/>
      <c r="J11" s="531"/>
      <c r="K11" s="531"/>
      <c r="L11" s="620"/>
      <c r="M11" s="620"/>
      <c r="N11" s="599"/>
    </row>
    <row r="12" spans="2:14" ht="18.75" customHeight="1" x14ac:dyDescent="0.25">
      <c r="B12" s="597"/>
      <c r="C12" s="870" t="s">
        <v>1041</v>
      </c>
      <c r="D12" s="870"/>
      <c r="E12" s="870"/>
      <c r="F12" s="874"/>
      <c r="G12" s="874"/>
      <c r="H12" s="598"/>
      <c r="I12" s="870" t="s">
        <v>1040</v>
      </c>
      <c r="J12" s="870"/>
      <c r="K12" s="870"/>
      <c r="L12" s="874"/>
      <c r="M12" s="874"/>
      <c r="N12" s="599"/>
    </row>
    <row r="13" spans="2:14" ht="15" x14ac:dyDescent="0.25">
      <c r="B13" s="597"/>
      <c r="C13" s="531"/>
      <c r="D13" s="531"/>
      <c r="E13" s="531"/>
      <c r="F13" s="531"/>
      <c r="G13" s="531"/>
      <c r="H13" s="531"/>
      <c r="I13" s="531"/>
      <c r="J13" s="531"/>
      <c r="K13" s="531"/>
      <c r="L13" s="531"/>
      <c r="M13" s="531"/>
      <c r="N13" s="599"/>
    </row>
    <row r="14" spans="2:14" ht="18.75" customHeight="1" x14ac:dyDescent="0.25">
      <c r="B14" s="597"/>
      <c r="C14" s="870" t="s">
        <v>1044</v>
      </c>
      <c r="D14" s="870"/>
      <c r="E14" s="870"/>
      <c r="F14" s="871" t="str">
        <f>IF(F10="","",IFERROR((F10+F12)/(L8+L10),""))</f>
        <v/>
      </c>
      <c r="G14" s="871"/>
      <c r="H14" s="531"/>
      <c r="I14" s="872" t="s">
        <v>1047</v>
      </c>
      <c r="J14" s="872"/>
      <c r="K14" s="872"/>
      <c r="L14" s="872"/>
      <c r="M14" s="872"/>
      <c r="N14" s="599"/>
    </row>
    <row r="15" spans="2:14" ht="3" customHeight="1" x14ac:dyDescent="0.25">
      <c r="B15" s="597"/>
      <c r="C15" s="531"/>
      <c r="D15" s="531"/>
      <c r="E15" s="531"/>
      <c r="F15" s="531"/>
      <c r="G15" s="531"/>
      <c r="H15" s="531"/>
      <c r="I15" s="873" t="str">
        <f>IF(F8="","",IF(F8&lt;(0.1*'Custo Contábil'!D20),"Patrimônio Líquido é menor do que o exigido pelo Edital da Chamada Pública",IF(SUM(IF(IndFinanceiro!F14&gt;1,1,0),IF(IndFinanceiro!F16&gt;1,1,0),IF(IndFinanceiro!F18&gt;1,1,0))&gt;=2,"Situação Financeira OK","O Proponente não possui pelo menos dois dos indicadores solicitados maiores que 1 (um)")))</f>
        <v/>
      </c>
      <c r="J15" s="873"/>
      <c r="K15" s="873"/>
      <c r="L15" s="873"/>
      <c r="M15" s="873"/>
      <c r="N15" s="599"/>
    </row>
    <row r="16" spans="2:14" ht="18.75" customHeight="1" x14ac:dyDescent="0.25">
      <c r="B16" s="597"/>
      <c r="C16" s="870" t="s">
        <v>1045</v>
      </c>
      <c r="D16" s="870"/>
      <c r="E16" s="870"/>
      <c r="F16" s="871" t="str">
        <f>IF(F10="","",IFERROR((F10)/(L8),""))</f>
        <v/>
      </c>
      <c r="G16" s="871"/>
      <c r="H16" s="531"/>
      <c r="I16" s="873"/>
      <c r="J16" s="873"/>
      <c r="K16" s="873"/>
      <c r="L16" s="873"/>
      <c r="M16" s="873"/>
      <c r="N16" s="599"/>
    </row>
    <row r="17" spans="2:14" ht="3" customHeight="1" x14ac:dyDescent="0.25">
      <c r="B17" s="597"/>
      <c r="C17" s="531"/>
      <c r="D17" s="531"/>
      <c r="E17" s="531"/>
      <c r="F17" s="531"/>
      <c r="G17" s="531"/>
      <c r="H17" s="531"/>
      <c r="I17" s="873"/>
      <c r="J17" s="873"/>
      <c r="K17" s="873"/>
      <c r="L17" s="873"/>
      <c r="M17" s="873"/>
      <c r="N17" s="599"/>
    </row>
    <row r="18" spans="2:14" ht="18.75" customHeight="1" x14ac:dyDescent="0.25">
      <c r="B18" s="597"/>
      <c r="C18" s="870" t="s">
        <v>1046</v>
      </c>
      <c r="D18" s="870"/>
      <c r="E18" s="870"/>
      <c r="F18" s="871" t="str">
        <f>IF(F10="","",IFERROR((L12)/(L8+L10),""))</f>
        <v/>
      </c>
      <c r="G18" s="871"/>
      <c r="H18" s="531"/>
      <c r="I18" s="873"/>
      <c r="J18" s="873"/>
      <c r="K18" s="873"/>
      <c r="L18" s="873"/>
      <c r="M18" s="873"/>
      <c r="N18" s="599"/>
    </row>
    <row r="19" spans="2:14" ht="3" customHeight="1" x14ac:dyDescent="0.25">
      <c r="B19" s="600"/>
      <c r="C19" s="601"/>
      <c r="D19" s="601"/>
      <c r="E19" s="601"/>
      <c r="F19" s="601"/>
      <c r="G19" s="601"/>
      <c r="H19" s="601"/>
      <c r="I19" s="601"/>
      <c r="J19" s="601"/>
      <c r="K19" s="601"/>
      <c r="L19" s="601"/>
      <c r="M19" s="601"/>
      <c r="N19" s="602"/>
    </row>
    <row r="20" spans="2:14" ht="15" x14ac:dyDescent="0.25"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</row>
    <row r="21" spans="2:14" ht="15" x14ac:dyDescent="0.25">
      <c r="B21" s="410"/>
      <c r="C21" s="410"/>
      <c r="D21" s="410"/>
      <c r="E21" s="410"/>
      <c r="F21" s="410"/>
      <c r="G21" s="410"/>
      <c r="H21" s="410"/>
      <c r="I21" s="410"/>
      <c r="J21" s="410"/>
      <c r="K21" s="410"/>
      <c r="L21" s="410"/>
      <c r="M21" s="410"/>
      <c r="N21" s="410"/>
    </row>
    <row r="22" spans="2:14" ht="15" x14ac:dyDescent="0.25">
      <c r="B22" s="410"/>
      <c r="C22" s="410"/>
      <c r="D22" s="410"/>
      <c r="E22" s="410"/>
      <c r="F22" s="410"/>
      <c r="G22" s="410"/>
      <c r="H22" s="410"/>
      <c r="I22" s="410"/>
      <c r="J22" s="410"/>
      <c r="K22" s="410"/>
      <c r="L22" s="410"/>
      <c r="M22" s="410"/>
      <c r="N22" s="410"/>
    </row>
  </sheetData>
  <sheetProtection sheet="1" objects="1" scenarios="1"/>
  <mergeCells count="24">
    <mergeCell ref="D5:M5"/>
    <mergeCell ref="D6:H6"/>
    <mergeCell ref="B2:N2"/>
    <mergeCell ref="C8:E8"/>
    <mergeCell ref="C10:E10"/>
    <mergeCell ref="D4:M4"/>
    <mergeCell ref="C12:E12"/>
    <mergeCell ref="I8:K8"/>
    <mergeCell ref="I10:K10"/>
    <mergeCell ref="I12:K12"/>
    <mergeCell ref="F8:G8"/>
    <mergeCell ref="I14:M14"/>
    <mergeCell ref="I15:M18"/>
    <mergeCell ref="F10:G10"/>
    <mergeCell ref="F12:G12"/>
    <mergeCell ref="L8:M8"/>
    <mergeCell ref="L10:M10"/>
    <mergeCell ref="L12:M12"/>
    <mergeCell ref="C16:E16"/>
    <mergeCell ref="C18:E18"/>
    <mergeCell ref="F14:G14"/>
    <mergeCell ref="F16:G16"/>
    <mergeCell ref="F18:G18"/>
    <mergeCell ref="C14:E14"/>
  </mergeCells>
  <conditionalFormatting sqref="F14:G14">
    <cfRule type="cellIs" dxfId="130" priority="8" operator="lessThanOrEqual">
      <formula>1</formula>
    </cfRule>
    <cfRule type="cellIs" dxfId="129" priority="9" operator="greaterThan">
      <formula>1</formula>
    </cfRule>
  </conditionalFormatting>
  <conditionalFormatting sqref="F16:G16">
    <cfRule type="cellIs" dxfId="128" priority="6" operator="lessThanOrEqual">
      <formula>1</formula>
    </cfRule>
    <cfRule type="cellIs" dxfId="127" priority="7" operator="greaterThan">
      <formula>1</formula>
    </cfRule>
  </conditionalFormatting>
  <conditionalFormatting sqref="F18:G18">
    <cfRule type="cellIs" dxfId="126" priority="4" operator="lessThanOrEqual">
      <formula>1</formula>
    </cfRule>
    <cfRule type="cellIs" dxfId="125" priority="5" operator="greaterThan">
      <formula>1</formula>
    </cfRule>
  </conditionalFormatting>
  <conditionalFormatting sqref="I15:M18">
    <cfRule type="cellIs" dxfId="124" priority="1" operator="equal">
      <formula>"Patrimônio Líquido é menor do que o exigido pelo Edital da Chamada Pública"</formula>
    </cfRule>
    <cfRule type="cellIs" dxfId="123" priority="2" operator="equal">
      <formula>"Situação Financeira OK"</formula>
    </cfRule>
    <cfRule type="cellIs" dxfId="122" priority="3" operator="equal">
      <formula>"O Proponente não possui pelo menos dois dos indicadores solicitados maiores que 1 (um)"</formula>
    </cfRule>
  </conditionalFormatting>
  <dataValidations count="4">
    <dataValidation allowBlank="1" showErrorMessage="1" prompt="Informe o Endereço completo do consumidor proponente" sqref="D5:M5" xr:uid="{F7322F14-0221-4293-9648-5D41BE2F4F0A}"/>
    <dataValidation allowBlank="1" showErrorMessage="1" prompt="Informe o número do CNPJ do proponente" sqref="D6:H6" xr:uid="{33DD6F82-F6DD-42AD-B462-E0EA96548989}"/>
    <dataValidation allowBlank="1" showErrorMessage="1" prompt="Digite o nome do consumidor proponente do projeto" sqref="D4:M4" xr:uid="{AB9EE8E7-A7A6-4CDC-AF23-7C70AFF2A3DB}"/>
    <dataValidation allowBlank="1" showInputMessage="1" showErrorMessage="1" error="Escolha uma das opções determinadas na célula" sqref="K3" xr:uid="{2C30FCF7-5EC7-47F9-ACD5-D8C8995E267B}"/>
  </dataValidations>
  <pageMargins left="0.511811024" right="0.511811024" top="0.78740157499999996" bottom="0.78740157499999996" header="0.31496062000000002" footer="0.3149606200000000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ED58-3059-4C3B-8541-019988B8EEB4}">
  <sheetPr codeName="Planilha17">
    <tabColor theme="2"/>
  </sheetPr>
  <dimension ref="B2:P101"/>
  <sheetViews>
    <sheetView showGridLines="0" zoomScale="70" zoomScaleNormal="100" workbookViewId="0">
      <pane ySplit="4" topLeftCell="A5" activePane="bottomLeft" state="frozen"/>
      <selection activeCell="H20" sqref="H20"/>
      <selection pane="bottomLeft" activeCell="C90" sqref="C90:H90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75" t="s">
        <v>968</v>
      </c>
      <c r="E2" s="975"/>
      <c r="F2" s="975"/>
      <c r="G2" s="975"/>
      <c r="H2" s="975"/>
      <c r="I2" s="975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88" t="s">
        <v>798</v>
      </c>
      <c r="C3" s="989"/>
      <c r="D3" s="989"/>
      <c r="E3" s="989"/>
      <c r="F3" s="989"/>
      <c r="G3" s="989"/>
      <c r="H3" s="989"/>
      <c r="I3" s="989"/>
      <c r="J3" s="990"/>
      <c r="K3" s="988" t="s">
        <v>944</v>
      </c>
      <c r="L3" s="989"/>
      <c r="M3" s="989"/>
      <c r="N3" s="989"/>
      <c r="O3" s="989"/>
      <c r="P3" s="990"/>
    </row>
    <row r="4" spans="2:16" ht="15" customHeight="1" x14ac:dyDescent="0.25">
      <c r="B4" s="991"/>
      <c r="C4" s="992"/>
      <c r="D4" s="992"/>
      <c r="E4" s="992"/>
      <c r="F4" s="992"/>
      <c r="G4" s="992"/>
      <c r="H4" s="992"/>
      <c r="I4" s="992"/>
      <c r="J4" s="993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48" t="s">
        <v>692</v>
      </c>
      <c r="C5" s="1049"/>
      <c r="D5" s="1049"/>
      <c r="E5" s="1049"/>
      <c r="F5" s="1049"/>
      <c r="G5" s="1049"/>
      <c r="H5" s="1049"/>
      <c r="I5" s="1049"/>
      <c r="J5" s="1049"/>
      <c r="K5" s="214"/>
      <c r="L5" s="214"/>
      <c r="M5" s="497"/>
      <c r="N5" s="214"/>
      <c r="O5" s="214"/>
      <c r="P5" s="497"/>
    </row>
    <row r="6" spans="2:16" x14ac:dyDescent="0.25">
      <c r="B6" s="1050" t="s">
        <v>282</v>
      </c>
      <c r="C6" s="1051"/>
      <c r="D6" s="1051"/>
      <c r="E6" s="1051"/>
      <c r="F6" s="1051"/>
      <c r="G6" s="1051"/>
      <c r="H6" s="1051"/>
      <c r="I6" s="1051"/>
      <c r="J6" s="1052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61" t="s">
        <v>283</v>
      </c>
      <c r="C7" s="1061"/>
      <c r="D7" s="1061"/>
      <c r="E7" s="1062"/>
      <c r="F7" s="1062"/>
      <c r="G7" s="1062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53"/>
      <c r="D8" s="1054"/>
      <c r="E8" s="1054"/>
      <c r="F8" s="1054"/>
      <c r="G8" s="1054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53"/>
      <c r="D9" s="1054"/>
      <c r="E9" s="1054"/>
      <c r="F9" s="1054"/>
      <c r="G9" s="1054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53"/>
      <c r="D10" s="1054"/>
      <c r="E10" s="1054"/>
      <c r="F10" s="1054"/>
      <c r="G10" s="1054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53"/>
      <c r="D11" s="1054"/>
      <c r="E11" s="1054"/>
      <c r="F11" s="1054"/>
      <c r="G11" s="1054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53"/>
      <c r="D12" s="1054"/>
      <c r="E12" s="1054"/>
      <c r="F12" s="1054"/>
      <c r="G12" s="1054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53"/>
      <c r="D13" s="1054"/>
      <c r="E13" s="1054"/>
      <c r="F13" s="1054"/>
      <c r="G13" s="1054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53"/>
      <c r="D14" s="1054"/>
      <c r="E14" s="1054"/>
      <c r="F14" s="1054"/>
      <c r="G14" s="1054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53"/>
      <c r="D15" s="1054"/>
      <c r="E15" s="1054"/>
      <c r="F15" s="1054"/>
      <c r="G15" s="1054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53"/>
      <c r="D16" s="1054"/>
      <c r="E16" s="1054"/>
      <c r="F16" s="1054"/>
      <c r="G16" s="1054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53"/>
      <c r="D17" s="1054"/>
      <c r="E17" s="1054"/>
      <c r="F17" s="1054"/>
      <c r="G17" s="1054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53"/>
      <c r="D18" s="1054"/>
      <c r="E18" s="1054"/>
      <c r="F18" s="1054"/>
      <c r="G18" s="1054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53"/>
      <c r="D19" s="1054"/>
      <c r="E19" s="1054"/>
      <c r="F19" s="1054"/>
      <c r="G19" s="1054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53"/>
      <c r="D20" s="1054"/>
      <c r="E20" s="1054"/>
      <c r="F20" s="1054"/>
      <c r="G20" s="1054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53"/>
      <c r="D21" s="1054"/>
      <c r="E21" s="1054"/>
      <c r="F21" s="1054"/>
      <c r="G21" s="1054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53"/>
      <c r="D22" s="1054"/>
      <c r="E22" s="1054"/>
      <c r="F22" s="1054"/>
      <c r="G22" s="1054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53"/>
      <c r="D23" s="1054"/>
      <c r="E23" s="1054"/>
      <c r="F23" s="1054"/>
      <c r="G23" s="1054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53"/>
      <c r="D24" s="1054"/>
      <c r="E24" s="1054"/>
      <c r="F24" s="1054"/>
      <c r="G24" s="1054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53"/>
      <c r="D25" s="1054"/>
      <c r="E25" s="1054"/>
      <c r="F25" s="1054"/>
      <c r="G25" s="1054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53"/>
      <c r="D26" s="1054"/>
      <c r="E26" s="1054"/>
      <c r="F26" s="1054"/>
      <c r="G26" s="1054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53"/>
      <c r="D27" s="1054"/>
      <c r="E27" s="1054"/>
      <c r="F27" s="1054"/>
      <c r="G27" s="1054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53"/>
      <c r="D28" s="1054"/>
      <c r="E28" s="1054"/>
      <c r="F28" s="1054"/>
      <c r="G28" s="1054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53"/>
      <c r="D29" s="1054"/>
      <c r="E29" s="1054"/>
      <c r="F29" s="1054"/>
      <c r="G29" s="1054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53"/>
      <c r="D30" s="1054"/>
      <c r="E30" s="1054"/>
      <c r="F30" s="1054"/>
      <c r="G30" s="1054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53"/>
      <c r="D31" s="1054"/>
      <c r="E31" s="1054"/>
      <c r="F31" s="1054"/>
      <c r="G31" s="1054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53"/>
      <c r="D32" s="1054"/>
      <c r="E32" s="1054"/>
      <c r="F32" s="1054"/>
      <c r="G32" s="1054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53"/>
      <c r="D33" s="1054"/>
      <c r="E33" s="1054"/>
      <c r="F33" s="1054"/>
      <c r="G33" s="1054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53"/>
      <c r="D34" s="1054"/>
      <c r="E34" s="1054"/>
      <c r="F34" s="1054"/>
      <c r="G34" s="1054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53"/>
      <c r="D35" s="1054"/>
      <c r="E35" s="1054"/>
      <c r="F35" s="1054"/>
      <c r="G35" s="1054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53"/>
      <c r="D36" s="1054"/>
      <c r="E36" s="1054"/>
      <c r="F36" s="1054"/>
      <c r="G36" s="1054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53"/>
      <c r="D37" s="1054"/>
      <c r="E37" s="1054"/>
      <c r="F37" s="1054"/>
      <c r="G37" s="1054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53"/>
      <c r="D38" s="1054"/>
      <c r="E38" s="1054"/>
      <c r="F38" s="1054"/>
      <c r="G38" s="1054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53"/>
      <c r="D39" s="1054"/>
      <c r="E39" s="1054"/>
      <c r="F39" s="1054"/>
      <c r="G39" s="1054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53"/>
      <c r="D40" s="1054"/>
      <c r="E40" s="1054"/>
      <c r="F40" s="1054"/>
      <c r="G40" s="1054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53"/>
      <c r="D41" s="1054"/>
      <c r="E41" s="1054"/>
      <c r="F41" s="1054"/>
      <c r="G41" s="1054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53"/>
      <c r="D42" s="1054"/>
      <c r="E42" s="1054"/>
      <c r="F42" s="1054"/>
      <c r="G42" s="1054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53"/>
      <c r="D43" s="1054"/>
      <c r="E43" s="1054"/>
      <c r="F43" s="1054"/>
      <c r="G43" s="1054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53"/>
      <c r="D44" s="1054"/>
      <c r="E44" s="1054"/>
      <c r="F44" s="1054"/>
      <c r="G44" s="1054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53"/>
      <c r="D45" s="1054"/>
      <c r="E45" s="1054"/>
      <c r="F45" s="1054"/>
      <c r="G45" s="1054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53"/>
      <c r="D46" s="1054"/>
      <c r="E46" s="1054"/>
      <c r="F46" s="1054"/>
      <c r="G46" s="1054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53"/>
      <c r="D47" s="1054"/>
      <c r="E47" s="1054"/>
      <c r="F47" s="1054"/>
      <c r="G47" s="1054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58" t="s">
        <v>288</v>
      </c>
      <c r="D48" s="1059"/>
      <c r="E48" s="1059"/>
      <c r="F48" s="1059"/>
      <c r="G48" s="1059"/>
      <c r="H48" s="169"/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s="453" customFormat="1" ht="15" customHeight="1" x14ac:dyDescent="0.2">
      <c r="B49" s="459"/>
      <c r="C49" s="917" t="s">
        <v>926</v>
      </c>
      <c r="D49" s="917"/>
      <c r="E49" s="917"/>
      <c r="F49" s="917"/>
      <c r="G49" s="917"/>
      <c r="H49" s="917"/>
      <c r="I49" s="917"/>
      <c r="J49" s="917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6" s="453" customFormat="1" ht="15" customHeight="1" x14ac:dyDescent="0.2">
      <c r="B50" s="918" t="s">
        <v>916</v>
      </c>
      <c r="C50" s="919"/>
      <c r="D50" s="919"/>
      <c r="E50" s="919"/>
      <c r="F50" s="919"/>
      <c r="G50" s="919"/>
      <c r="H50" s="919"/>
      <c r="I50" s="919"/>
      <c r="J50" s="920"/>
      <c r="K50" s="478"/>
      <c r="L50" s="478"/>
      <c r="M50" s="478"/>
      <c r="N50" s="478"/>
      <c r="O50" s="478"/>
      <c r="P50" s="478"/>
    </row>
    <row r="51" spans="2:16" s="453" customFormat="1" ht="15" customHeight="1" x14ac:dyDescent="0.2">
      <c r="B51" s="918" t="s">
        <v>917</v>
      </c>
      <c r="C51" s="919"/>
      <c r="D51" s="919"/>
      <c r="E51" s="919"/>
      <c r="F51" s="919"/>
      <c r="G51" s="919"/>
      <c r="H51" s="919"/>
      <c r="I51" s="919"/>
      <c r="J51" s="920"/>
      <c r="K51" s="479"/>
      <c r="L51" s="479"/>
      <c r="M51" s="479"/>
      <c r="N51" s="479"/>
      <c r="O51" s="479"/>
      <c r="P51" s="479"/>
    </row>
    <row r="52" spans="2:16" s="453" customFormat="1" ht="15" customHeight="1" x14ac:dyDescent="0.2">
      <c r="B52" s="918" t="s">
        <v>918</v>
      </c>
      <c r="C52" s="919"/>
      <c r="D52" s="919"/>
      <c r="E52" s="919"/>
      <c r="F52" s="919"/>
      <c r="G52" s="919"/>
      <c r="H52" s="919"/>
      <c r="I52" s="919"/>
      <c r="J52" s="920"/>
      <c r="K52" s="480"/>
      <c r="L52" s="480"/>
      <c r="M52" s="480"/>
      <c r="N52" s="480"/>
      <c r="O52" s="480"/>
      <c r="P52" s="480"/>
    </row>
    <row r="53" spans="2:16" s="453" customFormat="1" ht="15" customHeight="1" x14ac:dyDescent="0.2">
      <c r="B53" s="918" t="s">
        <v>919</v>
      </c>
      <c r="C53" s="919"/>
      <c r="D53" s="919"/>
      <c r="E53" s="919"/>
      <c r="F53" s="919"/>
      <c r="G53" s="919"/>
      <c r="H53" s="919"/>
      <c r="I53" s="919"/>
      <c r="J53" s="920"/>
      <c r="K53" s="480"/>
      <c r="L53" s="480"/>
      <c r="M53" s="480"/>
      <c r="N53" s="480"/>
      <c r="O53" s="480"/>
      <c r="P53" s="480"/>
    </row>
    <row r="54" spans="2:16" s="453" customFormat="1" ht="15" customHeight="1" x14ac:dyDescent="0.2">
      <c r="B54" s="918" t="s">
        <v>920</v>
      </c>
      <c r="C54" s="919"/>
      <c r="D54" s="919"/>
      <c r="E54" s="919"/>
      <c r="F54" s="919"/>
      <c r="G54" s="919"/>
      <c r="H54" s="919"/>
      <c r="I54" s="919"/>
      <c r="J54" s="920"/>
      <c r="K54" s="478"/>
      <c r="L54" s="478"/>
      <c r="M54" s="478"/>
      <c r="N54" s="478"/>
      <c r="O54" s="478"/>
      <c r="P54" s="478"/>
    </row>
    <row r="55" spans="2:16" s="453" customFormat="1" x14ac:dyDescent="0.2">
      <c r="B55" s="918" t="s">
        <v>921</v>
      </c>
      <c r="C55" s="919"/>
      <c r="D55" s="919"/>
      <c r="E55" s="919"/>
      <c r="F55" s="919"/>
      <c r="G55" s="919"/>
      <c r="H55" s="919"/>
      <c r="I55" s="919"/>
      <c r="J55" s="920"/>
      <c r="K55" s="481"/>
      <c r="L55" s="481"/>
      <c r="M55" s="481"/>
      <c r="N55" s="481"/>
      <c r="O55" s="481"/>
      <c r="P55" s="481"/>
    </row>
    <row r="56" spans="2:16" s="453" customFormat="1" x14ac:dyDescent="0.2">
      <c r="B56" s="918" t="s">
        <v>922</v>
      </c>
      <c r="C56" s="919"/>
      <c r="D56" s="919"/>
      <c r="E56" s="919"/>
      <c r="F56" s="919"/>
      <c r="G56" s="919"/>
      <c r="H56" s="919"/>
      <c r="I56" s="919"/>
      <c r="J56" s="920"/>
      <c r="K56" s="482"/>
      <c r="L56" s="482"/>
      <c r="M56" s="482"/>
      <c r="N56" s="482"/>
      <c r="O56" s="482"/>
      <c r="P56" s="482"/>
    </row>
    <row r="57" spans="2:16" s="499" customFormat="1" ht="15" customHeight="1" x14ac:dyDescent="0.2">
      <c r="B57" s="1040" t="s">
        <v>923</v>
      </c>
      <c r="C57" s="1041"/>
      <c r="D57" s="1041"/>
      <c r="E57" s="1041"/>
      <c r="F57" s="1041"/>
      <c r="G57" s="1041"/>
      <c r="H57" s="1041"/>
      <c r="I57" s="1041"/>
      <c r="J57" s="1042"/>
      <c r="K57" s="994" t="s">
        <v>913</v>
      </c>
      <c r="L57" s="994"/>
      <c r="M57" s="994"/>
      <c r="N57" s="994" t="s">
        <v>913</v>
      </c>
      <c r="O57" s="994"/>
      <c r="P57" s="994"/>
    </row>
    <row r="58" spans="2:16" x14ac:dyDescent="0.25">
      <c r="B58" s="1050" t="s">
        <v>291</v>
      </c>
      <c r="C58" s="1051"/>
      <c r="D58" s="1051"/>
      <c r="E58" s="1051"/>
      <c r="F58" s="1051"/>
      <c r="G58" s="1051"/>
      <c r="H58" s="1051"/>
      <c r="I58" s="1051"/>
      <c r="J58" s="1052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6" ht="45" x14ac:dyDescent="0.25">
      <c r="B59" s="313"/>
      <c r="C59" s="1056" t="s">
        <v>293</v>
      </c>
      <c r="D59" s="1056"/>
      <c r="E59" s="1056"/>
      <c r="F59" s="1056"/>
      <c r="G59" s="1057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6" ht="15" customHeight="1" x14ac:dyDescent="0.25">
      <c r="B60" s="165">
        <v>1</v>
      </c>
      <c r="C60" s="1060"/>
      <c r="D60" s="1060"/>
      <c r="E60" s="1060"/>
      <c r="F60" s="1060"/>
      <c r="G60" s="1053"/>
      <c r="H60" s="636"/>
      <c r="I60" s="316"/>
      <c r="J60" s="489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167">
        <v>2</v>
      </c>
      <c r="C61" s="1060"/>
      <c r="D61" s="1060"/>
      <c r="E61" s="1060"/>
      <c r="F61" s="1060"/>
      <c r="G61" s="1053"/>
      <c r="H61" s="177"/>
      <c r="I61" s="317"/>
      <c r="J61" s="489">
        <f>IFERROR(SMALL(K61:P61,1),0)</f>
        <v>0</v>
      </c>
      <c r="K61" s="322"/>
      <c r="L61" s="322"/>
      <c r="M61" s="322"/>
      <c r="N61" s="322"/>
      <c r="O61" s="322"/>
      <c r="P61" s="322"/>
    </row>
    <row r="62" spans="2:16" ht="15" customHeight="1" x14ac:dyDescent="0.25">
      <c r="B62" s="165">
        <v>3</v>
      </c>
      <c r="C62" s="1060"/>
      <c r="D62" s="1060"/>
      <c r="E62" s="1060"/>
      <c r="F62" s="1060"/>
      <c r="G62" s="1053"/>
      <c r="H62" s="177"/>
      <c r="I62" s="317"/>
      <c r="J62" s="489">
        <f>IFERROR(SMALL(K62:P62,1),0)</f>
        <v>0</v>
      </c>
      <c r="K62" s="322"/>
      <c r="L62" s="322"/>
      <c r="M62" s="322"/>
      <c r="N62" s="322"/>
      <c r="O62" s="322"/>
      <c r="P62" s="322"/>
    </row>
    <row r="63" spans="2:16" ht="15" customHeight="1" x14ac:dyDescent="0.25">
      <c r="B63" s="167">
        <v>4</v>
      </c>
      <c r="C63" s="1060"/>
      <c r="D63" s="1060"/>
      <c r="E63" s="1060"/>
      <c r="F63" s="1060"/>
      <c r="G63" s="1053"/>
      <c r="H63" s="177"/>
      <c r="I63" s="317"/>
      <c r="J63" s="489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165">
        <v>5</v>
      </c>
      <c r="C64" s="1060"/>
      <c r="D64" s="1060"/>
      <c r="E64" s="1060"/>
      <c r="F64" s="1060"/>
      <c r="G64" s="1053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6" s="453" customFormat="1" ht="15" customHeight="1" x14ac:dyDescent="0.2">
      <c r="B65" s="459"/>
      <c r="C65" s="917" t="s">
        <v>926</v>
      </c>
      <c r="D65" s="917"/>
      <c r="E65" s="917"/>
      <c r="F65" s="917"/>
      <c r="G65" s="917"/>
      <c r="H65" s="917"/>
      <c r="I65" s="917"/>
      <c r="J65" s="917"/>
      <c r="K65" s="464" t="s">
        <v>915</v>
      </c>
      <c r="L65" s="464" t="s">
        <v>924</v>
      </c>
      <c r="M65" s="464" t="s">
        <v>925</v>
      </c>
      <c r="N65" s="464" t="s">
        <v>941</v>
      </c>
      <c r="O65" s="464" t="s">
        <v>942</v>
      </c>
      <c r="P65" s="464" t="s">
        <v>943</v>
      </c>
    </row>
    <row r="66" spans="2:16" s="453" customFormat="1" ht="15" customHeight="1" x14ac:dyDescent="0.2">
      <c r="B66" s="918" t="s">
        <v>916</v>
      </c>
      <c r="C66" s="919"/>
      <c r="D66" s="919"/>
      <c r="E66" s="919"/>
      <c r="F66" s="919"/>
      <c r="G66" s="919"/>
      <c r="H66" s="919"/>
      <c r="I66" s="919"/>
      <c r="J66" s="920"/>
      <c r="K66" s="478"/>
      <c r="L66" s="478"/>
      <c r="M66" s="478"/>
      <c r="N66" s="478"/>
      <c r="O66" s="478"/>
      <c r="P66" s="478"/>
    </row>
    <row r="67" spans="2:16" s="453" customFormat="1" ht="15" customHeight="1" x14ac:dyDescent="0.2">
      <c r="B67" s="918" t="s">
        <v>917</v>
      </c>
      <c r="C67" s="919"/>
      <c r="D67" s="919"/>
      <c r="E67" s="919"/>
      <c r="F67" s="919"/>
      <c r="G67" s="919"/>
      <c r="H67" s="919"/>
      <c r="I67" s="919"/>
      <c r="J67" s="920"/>
      <c r="K67" s="479"/>
      <c r="L67" s="479"/>
      <c r="M67" s="479"/>
      <c r="N67" s="479"/>
      <c r="O67" s="479"/>
      <c r="P67" s="479"/>
    </row>
    <row r="68" spans="2:16" s="453" customFormat="1" ht="15" customHeight="1" x14ac:dyDescent="0.2">
      <c r="B68" s="918" t="s">
        <v>918</v>
      </c>
      <c r="C68" s="919"/>
      <c r="D68" s="919"/>
      <c r="E68" s="919"/>
      <c r="F68" s="919"/>
      <c r="G68" s="919"/>
      <c r="H68" s="919"/>
      <c r="I68" s="919"/>
      <c r="J68" s="920"/>
      <c r="K68" s="480"/>
      <c r="L68" s="480"/>
      <c r="M68" s="480"/>
      <c r="N68" s="480"/>
      <c r="O68" s="480"/>
      <c r="P68" s="480"/>
    </row>
    <row r="69" spans="2:16" s="453" customFormat="1" ht="15" customHeight="1" x14ac:dyDescent="0.2">
      <c r="B69" s="918" t="s">
        <v>919</v>
      </c>
      <c r="C69" s="919"/>
      <c r="D69" s="919"/>
      <c r="E69" s="919"/>
      <c r="F69" s="919"/>
      <c r="G69" s="919"/>
      <c r="H69" s="919"/>
      <c r="I69" s="919"/>
      <c r="J69" s="920"/>
      <c r="K69" s="480"/>
      <c r="L69" s="480"/>
      <c r="M69" s="480"/>
      <c r="N69" s="480"/>
      <c r="O69" s="480"/>
      <c r="P69" s="480"/>
    </row>
    <row r="70" spans="2:16" s="453" customFormat="1" ht="15" customHeight="1" x14ac:dyDescent="0.2">
      <c r="B70" s="918" t="s">
        <v>920</v>
      </c>
      <c r="C70" s="919"/>
      <c r="D70" s="919"/>
      <c r="E70" s="919"/>
      <c r="F70" s="919"/>
      <c r="G70" s="919"/>
      <c r="H70" s="919"/>
      <c r="I70" s="919"/>
      <c r="J70" s="920"/>
      <c r="K70" s="478"/>
      <c r="L70" s="478"/>
      <c r="M70" s="478"/>
      <c r="N70" s="478"/>
      <c r="O70" s="478"/>
      <c r="P70" s="478"/>
    </row>
    <row r="71" spans="2:16" s="453" customFormat="1" x14ac:dyDescent="0.2">
      <c r="B71" s="918" t="s">
        <v>921</v>
      </c>
      <c r="C71" s="919"/>
      <c r="D71" s="919"/>
      <c r="E71" s="919"/>
      <c r="F71" s="919"/>
      <c r="G71" s="919"/>
      <c r="H71" s="919"/>
      <c r="I71" s="919"/>
      <c r="J71" s="920"/>
      <c r="K71" s="481"/>
      <c r="L71" s="481"/>
      <c r="M71" s="481"/>
      <c r="N71" s="481"/>
      <c r="O71" s="481"/>
      <c r="P71" s="481"/>
    </row>
    <row r="72" spans="2:16" s="453" customFormat="1" x14ac:dyDescent="0.2">
      <c r="B72" s="918" t="s">
        <v>922</v>
      </c>
      <c r="C72" s="919"/>
      <c r="D72" s="919"/>
      <c r="E72" s="919"/>
      <c r="F72" s="919"/>
      <c r="G72" s="919"/>
      <c r="H72" s="919"/>
      <c r="I72" s="919"/>
      <c r="J72" s="920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40" t="s">
        <v>923</v>
      </c>
      <c r="C73" s="1041"/>
      <c r="D73" s="1041"/>
      <c r="E73" s="1041"/>
      <c r="F73" s="1041"/>
      <c r="G73" s="1041"/>
      <c r="H73" s="1041"/>
      <c r="I73" s="1041"/>
      <c r="J73" s="1042"/>
      <c r="K73" s="994" t="s">
        <v>913</v>
      </c>
      <c r="L73" s="994"/>
      <c r="M73" s="994"/>
      <c r="N73" s="994" t="s">
        <v>913</v>
      </c>
      <c r="O73" s="994"/>
      <c r="P73" s="994"/>
    </row>
    <row r="74" spans="2:16" ht="15" customHeight="1" x14ac:dyDescent="0.25">
      <c r="B74" s="1050" t="s">
        <v>299</v>
      </c>
      <c r="C74" s="1051"/>
      <c r="D74" s="1051"/>
      <c r="E74" s="1051"/>
      <c r="F74" s="1051"/>
      <c r="G74" s="1051"/>
      <c r="H74" s="1051"/>
      <c r="I74" s="1051"/>
      <c r="J74" s="1052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ht="15" customHeight="1" x14ac:dyDescent="0.25">
      <c r="B75" s="313"/>
      <c r="C75" s="1044" t="s">
        <v>178</v>
      </c>
      <c r="D75" s="1044"/>
      <c r="E75" s="1044"/>
      <c r="F75" s="1044"/>
      <c r="G75" s="1044"/>
      <c r="H75" s="1045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178">
        <v>1</v>
      </c>
      <c r="C76" s="1046"/>
      <c r="D76" s="1046"/>
      <c r="E76" s="1046"/>
      <c r="F76" s="1046"/>
      <c r="G76" s="1046"/>
      <c r="H76" s="1047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178">
        <v>2</v>
      </c>
      <c r="C77" s="1046"/>
      <c r="D77" s="1046"/>
      <c r="E77" s="1046"/>
      <c r="F77" s="1046"/>
      <c r="G77" s="1046"/>
      <c r="H77" s="1047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</row>
    <row r="78" spans="2:16" ht="15" customHeight="1" x14ac:dyDescent="0.25">
      <c r="B78" s="178">
        <v>3</v>
      </c>
      <c r="C78" s="1046"/>
      <c r="D78" s="1046"/>
      <c r="E78" s="1046"/>
      <c r="F78" s="1046"/>
      <c r="G78" s="1046"/>
      <c r="H78" s="1047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17" t="s">
        <v>926</v>
      </c>
      <c r="D79" s="917"/>
      <c r="E79" s="917"/>
      <c r="F79" s="917"/>
      <c r="G79" s="917"/>
      <c r="H79" s="917"/>
      <c r="I79" s="917"/>
      <c r="J79" s="917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453" customFormat="1" ht="15" customHeight="1" x14ac:dyDescent="0.2">
      <c r="B80" s="918" t="s">
        <v>916</v>
      </c>
      <c r="C80" s="919"/>
      <c r="D80" s="919"/>
      <c r="E80" s="919"/>
      <c r="F80" s="919"/>
      <c r="G80" s="919"/>
      <c r="H80" s="919"/>
      <c r="I80" s="919"/>
      <c r="J80" s="920"/>
      <c r="K80" s="478"/>
      <c r="L80" s="478"/>
      <c r="M80" s="478"/>
      <c r="N80" s="478"/>
      <c r="O80" s="478"/>
      <c r="P80" s="478"/>
    </row>
    <row r="81" spans="2:16" s="453" customFormat="1" ht="15" customHeight="1" x14ac:dyDescent="0.2">
      <c r="B81" s="918" t="s">
        <v>917</v>
      </c>
      <c r="C81" s="919"/>
      <c r="D81" s="919"/>
      <c r="E81" s="919"/>
      <c r="F81" s="919"/>
      <c r="G81" s="919"/>
      <c r="H81" s="919"/>
      <c r="I81" s="919"/>
      <c r="J81" s="920"/>
      <c r="K81" s="479"/>
      <c r="L81" s="479"/>
      <c r="M81" s="479"/>
      <c r="N81" s="479"/>
      <c r="O81" s="479"/>
      <c r="P81" s="479"/>
    </row>
    <row r="82" spans="2:16" s="453" customFormat="1" ht="15" customHeight="1" x14ac:dyDescent="0.2">
      <c r="B82" s="918" t="s">
        <v>918</v>
      </c>
      <c r="C82" s="919"/>
      <c r="D82" s="919"/>
      <c r="E82" s="919"/>
      <c r="F82" s="919"/>
      <c r="G82" s="919"/>
      <c r="H82" s="919"/>
      <c r="I82" s="919"/>
      <c r="J82" s="920"/>
      <c r="K82" s="480"/>
      <c r="L82" s="480"/>
      <c r="M82" s="480"/>
      <c r="N82" s="480"/>
      <c r="O82" s="480"/>
      <c r="P82" s="480"/>
    </row>
    <row r="83" spans="2:16" s="453" customFormat="1" ht="15" customHeight="1" x14ac:dyDescent="0.2">
      <c r="B83" s="918" t="s">
        <v>919</v>
      </c>
      <c r="C83" s="919"/>
      <c r="D83" s="919"/>
      <c r="E83" s="919"/>
      <c r="F83" s="919"/>
      <c r="G83" s="919"/>
      <c r="H83" s="919"/>
      <c r="I83" s="919"/>
      <c r="J83" s="920"/>
      <c r="K83" s="480"/>
      <c r="L83" s="480"/>
      <c r="M83" s="480"/>
      <c r="N83" s="480"/>
      <c r="O83" s="480"/>
      <c r="P83" s="480"/>
    </row>
    <row r="84" spans="2:16" s="453" customFormat="1" ht="15" customHeight="1" x14ac:dyDescent="0.2">
      <c r="B84" s="918" t="s">
        <v>920</v>
      </c>
      <c r="C84" s="919"/>
      <c r="D84" s="919"/>
      <c r="E84" s="919"/>
      <c r="F84" s="919"/>
      <c r="G84" s="919"/>
      <c r="H84" s="919"/>
      <c r="I84" s="919"/>
      <c r="J84" s="920"/>
      <c r="K84" s="478"/>
      <c r="L84" s="478"/>
      <c r="M84" s="478"/>
      <c r="N84" s="478"/>
      <c r="O84" s="478"/>
      <c r="P84" s="478"/>
    </row>
    <row r="85" spans="2:16" s="453" customFormat="1" x14ac:dyDescent="0.2">
      <c r="B85" s="918" t="s">
        <v>921</v>
      </c>
      <c r="C85" s="919"/>
      <c r="D85" s="919"/>
      <c r="E85" s="919"/>
      <c r="F85" s="919"/>
      <c r="G85" s="919"/>
      <c r="H85" s="919"/>
      <c r="I85" s="919"/>
      <c r="J85" s="920"/>
      <c r="K85" s="481"/>
      <c r="L85" s="481"/>
      <c r="M85" s="481"/>
      <c r="N85" s="481"/>
      <c r="O85" s="481"/>
      <c r="P85" s="481"/>
    </row>
    <row r="86" spans="2:16" s="453" customFormat="1" x14ac:dyDescent="0.2">
      <c r="B86" s="918" t="s">
        <v>922</v>
      </c>
      <c r="C86" s="919"/>
      <c r="D86" s="919"/>
      <c r="E86" s="919"/>
      <c r="F86" s="919"/>
      <c r="G86" s="919"/>
      <c r="H86" s="919"/>
      <c r="I86" s="919"/>
      <c r="J86" s="920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40" t="s">
        <v>923</v>
      </c>
      <c r="C87" s="1041"/>
      <c r="D87" s="1041"/>
      <c r="E87" s="1041"/>
      <c r="F87" s="1041"/>
      <c r="G87" s="1041"/>
      <c r="H87" s="1041"/>
      <c r="I87" s="1041"/>
      <c r="J87" s="1042"/>
      <c r="K87" s="994" t="s">
        <v>913</v>
      </c>
      <c r="L87" s="994"/>
      <c r="M87" s="994"/>
      <c r="N87" s="994" t="s">
        <v>913</v>
      </c>
      <c r="O87" s="994"/>
      <c r="P87" s="994"/>
    </row>
    <row r="88" spans="2:16" ht="15" customHeight="1" x14ac:dyDescent="0.25">
      <c r="B88" s="1048" t="s">
        <v>706</v>
      </c>
      <c r="C88" s="1049"/>
      <c r="D88" s="1049"/>
      <c r="E88" s="1049"/>
      <c r="F88" s="1049"/>
      <c r="G88" s="1049"/>
      <c r="H88" s="1049"/>
      <c r="I88" s="1049"/>
      <c r="J88" s="1055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ht="15" customHeight="1" x14ac:dyDescent="0.25">
      <c r="B89" s="1043" t="s">
        <v>15</v>
      </c>
      <c r="C89" s="1044"/>
      <c r="D89" s="1044"/>
      <c r="E89" s="1044"/>
      <c r="F89" s="1044"/>
      <c r="G89" s="1044"/>
      <c r="H89" s="1045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178">
        <v>1</v>
      </c>
      <c r="C90" s="1046"/>
      <c r="D90" s="1046"/>
      <c r="E90" s="1046"/>
      <c r="F90" s="1046"/>
      <c r="G90" s="1046"/>
      <c r="H90" s="1047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178">
        <v>2</v>
      </c>
      <c r="C91" s="1046"/>
      <c r="D91" s="1046"/>
      <c r="E91" s="1046"/>
      <c r="F91" s="1046"/>
      <c r="G91" s="1046"/>
      <c r="H91" s="1047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6" ht="15" customHeight="1" x14ac:dyDescent="0.25">
      <c r="B92" s="178">
        <v>3</v>
      </c>
      <c r="C92" s="1046"/>
      <c r="D92" s="1046"/>
      <c r="E92" s="1046"/>
      <c r="F92" s="1046"/>
      <c r="G92" s="1046"/>
      <c r="H92" s="1047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17" t="s">
        <v>926</v>
      </c>
      <c r="D93" s="917"/>
      <c r="E93" s="917"/>
      <c r="F93" s="917"/>
      <c r="G93" s="917"/>
      <c r="H93" s="917"/>
      <c r="I93" s="917"/>
      <c r="J93" s="917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6" s="453" customFormat="1" ht="15" customHeight="1" x14ac:dyDescent="0.2">
      <c r="B94" s="918" t="s">
        <v>916</v>
      </c>
      <c r="C94" s="919"/>
      <c r="D94" s="919"/>
      <c r="E94" s="919"/>
      <c r="F94" s="919"/>
      <c r="G94" s="919"/>
      <c r="H94" s="919"/>
      <c r="I94" s="919"/>
      <c r="J94" s="920"/>
      <c r="K94" s="478"/>
      <c r="L94" s="478"/>
      <c r="M94" s="478"/>
      <c r="N94" s="478"/>
      <c r="O94" s="478"/>
      <c r="P94" s="478"/>
    </row>
    <row r="95" spans="2:16" s="453" customFormat="1" ht="15" customHeight="1" x14ac:dyDescent="0.2">
      <c r="B95" s="918" t="s">
        <v>917</v>
      </c>
      <c r="C95" s="919"/>
      <c r="D95" s="919"/>
      <c r="E95" s="919"/>
      <c r="F95" s="919"/>
      <c r="G95" s="919"/>
      <c r="H95" s="919"/>
      <c r="I95" s="919"/>
      <c r="J95" s="920"/>
      <c r="K95" s="479"/>
      <c r="L95" s="479"/>
      <c r="M95" s="479"/>
      <c r="N95" s="479"/>
      <c r="O95" s="479"/>
      <c r="P95" s="479"/>
    </row>
    <row r="96" spans="2:16" s="453" customFormat="1" ht="15" customHeight="1" x14ac:dyDescent="0.2">
      <c r="B96" s="918" t="s">
        <v>918</v>
      </c>
      <c r="C96" s="919"/>
      <c r="D96" s="919"/>
      <c r="E96" s="919"/>
      <c r="F96" s="919"/>
      <c r="G96" s="919"/>
      <c r="H96" s="919"/>
      <c r="I96" s="919"/>
      <c r="J96" s="920"/>
      <c r="K96" s="480"/>
      <c r="L96" s="480"/>
      <c r="M96" s="480"/>
      <c r="N96" s="480"/>
      <c r="O96" s="480"/>
      <c r="P96" s="480"/>
    </row>
    <row r="97" spans="2:16" s="453" customFormat="1" ht="15" customHeight="1" x14ac:dyDescent="0.2">
      <c r="B97" s="918" t="s">
        <v>919</v>
      </c>
      <c r="C97" s="919"/>
      <c r="D97" s="919"/>
      <c r="E97" s="919"/>
      <c r="F97" s="919"/>
      <c r="G97" s="919"/>
      <c r="H97" s="919"/>
      <c r="I97" s="919"/>
      <c r="J97" s="920"/>
      <c r="K97" s="480"/>
      <c r="L97" s="480"/>
      <c r="M97" s="480"/>
      <c r="N97" s="480"/>
      <c r="O97" s="480"/>
      <c r="P97" s="480"/>
    </row>
    <row r="98" spans="2:16" s="453" customFormat="1" ht="15" customHeight="1" x14ac:dyDescent="0.2">
      <c r="B98" s="918" t="s">
        <v>920</v>
      </c>
      <c r="C98" s="919"/>
      <c r="D98" s="919"/>
      <c r="E98" s="919"/>
      <c r="F98" s="919"/>
      <c r="G98" s="919"/>
      <c r="H98" s="919"/>
      <c r="I98" s="919"/>
      <c r="J98" s="920"/>
      <c r="K98" s="478"/>
      <c r="L98" s="478"/>
      <c r="M98" s="478"/>
      <c r="N98" s="478"/>
      <c r="O98" s="478"/>
      <c r="P98" s="478"/>
    </row>
    <row r="99" spans="2:16" s="453" customFormat="1" x14ac:dyDescent="0.2">
      <c r="B99" s="918" t="s">
        <v>921</v>
      </c>
      <c r="C99" s="919"/>
      <c r="D99" s="919"/>
      <c r="E99" s="919"/>
      <c r="F99" s="919"/>
      <c r="G99" s="919"/>
      <c r="H99" s="919"/>
      <c r="I99" s="919"/>
      <c r="J99" s="920"/>
      <c r="K99" s="481"/>
      <c r="L99" s="481"/>
      <c r="M99" s="481"/>
      <c r="N99" s="481"/>
      <c r="O99" s="481"/>
      <c r="P99" s="481"/>
    </row>
    <row r="100" spans="2:16" s="453" customFormat="1" x14ac:dyDescent="0.2">
      <c r="B100" s="918" t="s">
        <v>922</v>
      </c>
      <c r="C100" s="919"/>
      <c r="D100" s="919"/>
      <c r="E100" s="919"/>
      <c r="F100" s="919"/>
      <c r="G100" s="919"/>
      <c r="H100" s="919"/>
      <c r="I100" s="919"/>
      <c r="J100" s="920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40" t="s">
        <v>923</v>
      </c>
      <c r="C101" s="1041"/>
      <c r="D101" s="1041"/>
      <c r="E101" s="1041"/>
      <c r="F101" s="1041"/>
      <c r="G101" s="1041"/>
      <c r="H101" s="1041"/>
      <c r="I101" s="1041"/>
      <c r="J101" s="1042"/>
      <c r="K101" s="994" t="s">
        <v>913</v>
      </c>
      <c r="L101" s="994"/>
      <c r="M101" s="994"/>
      <c r="N101" s="994" t="s">
        <v>913</v>
      </c>
      <c r="O101" s="994"/>
      <c r="P101" s="994"/>
    </row>
  </sheetData>
  <sheetProtection password="C9E8" sheet="1" objects="1" scenarios="1"/>
  <mergeCells count="108">
    <mergeCell ref="C9:G9"/>
    <mergeCell ref="C10:G10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11:G11"/>
    <mergeCell ref="C12:G12"/>
    <mergeCell ref="C13:G13"/>
    <mergeCell ref="C14:G14"/>
    <mergeCell ref="C15:G15"/>
    <mergeCell ref="C16:G16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7:G47"/>
    <mergeCell ref="C48:G48"/>
    <mergeCell ref="C49:J49"/>
    <mergeCell ref="B50:J50"/>
    <mergeCell ref="B51:J51"/>
    <mergeCell ref="B52:J52"/>
    <mergeCell ref="C45:G45"/>
    <mergeCell ref="C46:G46"/>
    <mergeCell ref="N57:P57"/>
    <mergeCell ref="B58:J58"/>
    <mergeCell ref="C59:G59"/>
    <mergeCell ref="C60:G60"/>
    <mergeCell ref="C61:G61"/>
    <mergeCell ref="C62:G62"/>
    <mergeCell ref="B69:J69"/>
    <mergeCell ref="B70:J70"/>
    <mergeCell ref="B71:J71"/>
    <mergeCell ref="B56:J56"/>
    <mergeCell ref="B57:J57"/>
    <mergeCell ref="K57:M57"/>
    <mergeCell ref="C63:G63"/>
    <mergeCell ref="C64:G64"/>
    <mergeCell ref="C65:J65"/>
    <mergeCell ref="B66:J66"/>
    <mergeCell ref="B67:J67"/>
    <mergeCell ref="B68:J68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B95:J95"/>
    <mergeCell ref="B96:J96"/>
    <mergeCell ref="B97:J97"/>
    <mergeCell ref="B98:J98"/>
    <mergeCell ref="B99:J99"/>
    <mergeCell ref="B100:J100"/>
    <mergeCell ref="C93:J93"/>
    <mergeCell ref="B94:J9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4402-0B96-4D89-9F0A-B5CD63BEF8E5}">
  <sheetPr codeName="Planilha18">
    <tabColor theme="2"/>
  </sheetPr>
  <dimension ref="B2:Z87"/>
  <sheetViews>
    <sheetView showGridLines="0" zoomScale="90" zoomScaleNormal="90" workbookViewId="0">
      <pane ySplit="4" topLeftCell="A5" activePane="bottomLeft" state="frozen"/>
      <selection activeCell="H20" sqref="H20"/>
      <selection pane="bottomLeft" activeCell="N15" sqref="N15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4" t="s">
        <v>969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7"/>
      <c r="P2" s="974" t="str">
        <f>B2</f>
        <v>CUSTOS - FONTES INCENTIVADAS (ORIGEM DOS RECURSOS)</v>
      </c>
      <c r="Q2" s="975"/>
      <c r="R2" s="975"/>
      <c r="S2" s="975"/>
      <c r="T2" s="975"/>
      <c r="U2" s="975"/>
      <c r="V2" s="975"/>
      <c r="W2" s="975"/>
      <c r="X2" s="987"/>
      <c r="Y2" s="379"/>
      <c r="Z2" s="376"/>
    </row>
    <row r="3" spans="2:26" ht="15" customHeight="1" x14ac:dyDescent="0.25">
      <c r="B3" s="988" t="s">
        <v>798</v>
      </c>
      <c r="C3" s="989"/>
      <c r="D3" s="989"/>
      <c r="E3" s="989"/>
      <c r="F3" s="989"/>
      <c r="G3" s="989"/>
      <c r="H3" s="989"/>
      <c r="I3" s="989"/>
      <c r="J3" s="989"/>
      <c r="K3" s="990"/>
      <c r="L3" s="988" t="s">
        <v>213</v>
      </c>
      <c r="M3" s="989"/>
      <c r="N3" s="990"/>
      <c r="P3" s="988" t="s">
        <v>695</v>
      </c>
      <c r="Q3" s="989"/>
      <c r="R3" s="989"/>
      <c r="S3" s="989"/>
      <c r="T3" s="989"/>
      <c r="U3" s="989"/>
      <c r="V3" s="989"/>
      <c r="W3" s="989"/>
      <c r="X3" s="990"/>
    </row>
    <row r="4" spans="2:26" ht="15" customHeight="1" x14ac:dyDescent="0.25">
      <c r="B4" s="991"/>
      <c r="C4" s="992"/>
      <c r="D4" s="992"/>
      <c r="E4" s="992"/>
      <c r="F4" s="992"/>
      <c r="G4" s="992"/>
      <c r="H4" s="992"/>
      <c r="I4" s="992"/>
      <c r="J4" s="992"/>
      <c r="K4" s="993"/>
      <c r="L4" s="309" t="s">
        <v>795</v>
      </c>
      <c r="M4" s="309" t="s">
        <v>239</v>
      </c>
      <c r="N4" s="310" t="s">
        <v>240</v>
      </c>
      <c r="P4" s="991"/>
      <c r="Q4" s="992"/>
      <c r="R4" s="992"/>
      <c r="S4" s="992"/>
      <c r="T4" s="992"/>
      <c r="U4" s="992"/>
      <c r="V4" s="992"/>
      <c r="W4" s="992"/>
      <c r="X4" s="993"/>
    </row>
    <row r="5" spans="2:26" ht="15" customHeight="1" x14ac:dyDescent="0.25">
      <c r="B5" s="1048" t="s">
        <v>692</v>
      </c>
      <c r="C5" s="1049"/>
      <c r="D5" s="1049"/>
      <c r="E5" s="1049"/>
      <c r="F5" s="1049"/>
      <c r="G5" s="1049"/>
      <c r="H5" s="1049"/>
      <c r="I5" s="1049"/>
      <c r="J5" s="1049"/>
      <c r="K5" s="1049"/>
      <c r="L5" s="1049"/>
      <c r="M5" s="1049"/>
      <c r="N5" s="1055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50" t="s">
        <v>282</v>
      </c>
      <c r="C6" s="1051"/>
      <c r="D6" s="1051"/>
      <c r="E6" s="1051"/>
      <c r="F6" s="1051"/>
      <c r="G6" s="1051"/>
      <c r="H6" s="1051"/>
      <c r="I6" s="1051"/>
      <c r="J6" s="1051"/>
      <c r="K6" s="1051"/>
      <c r="L6" s="1051"/>
      <c r="M6" s="1051"/>
      <c r="N6" s="1052"/>
      <c r="P6" s="1050" t="s">
        <v>282</v>
      </c>
      <c r="Q6" s="1051"/>
      <c r="R6" s="1051"/>
      <c r="S6" s="1051"/>
      <c r="T6" s="1051"/>
      <c r="U6" s="1051"/>
      <c r="V6" s="1051"/>
      <c r="W6" s="1051"/>
      <c r="X6" s="1052"/>
    </row>
    <row r="7" spans="2:26" x14ac:dyDescent="0.25">
      <c r="B7" s="1061" t="s">
        <v>283</v>
      </c>
      <c r="C7" s="1061"/>
      <c r="D7" s="1061"/>
      <c r="E7" s="1062"/>
      <c r="F7" s="1062"/>
      <c r="G7" s="1062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61" t="str">
        <f>B7</f>
        <v>Materiais e equipamentos</v>
      </c>
      <c r="Q7" s="1061"/>
      <c r="R7" s="1061"/>
      <c r="S7" s="1062"/>
      <c r="T7" s="1062"/>
      <c r="U7" s="1062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3" t="str">
        <f>IF(ISBLANK('FICusto (ORÇ)'!C8)," ",'FICusto (ORÇ)'!C8)</f>
        <v xml:space="preserve"> </v>
      </c>
      <c r="D8" s="1093"/>
      <c r="E8" s="1093"/>
      <c r="F8" s="1093"/>
      <c r="G8" s="1065"/>
      <c r="H8" s="505">
        <f>'FICusto (ORÇ)'!H8</f>
        <v>0</v>
      </c>
      <c r="I8" s="508">
        <f>'FICusto (ORÇ)'!I8</f>
        <v>0</v>
      </c>
      <c r="J8" s="125">
        <f>'FICusto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3" t="str">
        <f>IF(OR(C8=0,C8=""),"",C8)</f>
        <v xml:space="preserve"> </v>
      </c>
      <c r="R8" s="1063"/>
      <c r="S8" s="1063"/>
      <c r="T8" s="1063"/>
      <c r="U8" s="1064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3" t="str">
        <f>IF(ISBLANK('FICusto (ORÇ)'!C9)," ",'FICusto (ORÇ)'!C9)</f>
        <v xml:space="preserve"> </v>
      </c>
      <c r="D9" s="1093"/>
      <c r="E9" s="1093"/>
      <c r="F9" s="1093"/>
      <c r="G9" s="1065"/>
      <c r="H9" s="505">
        <f>'FICusto (ORÇ)'!H9</f>
        <v>0</v>
      </c>
      <c r="I9" s="508">
        <f>'FICusto (ORÇ)'!I9</f>
        <v>0</v>
      </c>
      <c r="J9" s="125">
        <f>'FICusto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3" t="str">
        <f t="shared" ref="Q9:Q47" si="3">IF(OR(C9=0,C9=""),"",C9)</f>
        <v xml:space="preserve"> </v>
      </c>
      <c r="R9" s="1063"/>
      <c r="S9" s="1063"/>
      <c r="T9" s="1063"/>
      <c r="U9" s="1064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3" t="str">
        <f>IF(ISBLANK('FICusto (ORÇ)'!C10)," ",'FICusto (ORÇ)'!C10)</f>
        <v xml:space="preserve"> </v>
      </c>
      <c r="D10" s="1093"/>
      <c r="E10" s="1093"/>
      <c r="F10" s="1093"/>
      <c r="G10" s="1065"/>
      <c r="H10" s="505">
        <f>'FICusto (ORÇ)'!H10</f>
        <v>0</v>
      </c>
      <c r="I10" s="508">
        <f>'FICusto (ORÇ)'!I10</f>
        <v>0</v>
      </c>
      <c r="J10" s="125">
        <f>'FICusto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3" t="str">
        <f t="shared" si="3"/>
        <v xml:space="preserve"> </v>
      </c>
      <c r="R10" s="1063"/>
      <c r="S10" s="1063"/>
      <c r="T10" s="1063"/>
      <c r="U10" s="1064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3" t="str">
        <f>IF(ISBLANK('FICusto (ORÇ)'!C11)," ",'FICusto (ORÇ)'!C11)</f>
        <v xml:space="preserve"> </v>
      </c>
      <c r="D11" s="1093"/>
      <c r="E11" s="1093"/>
      <c r="F11" s="1093"/>
      <c r="G11" s="1065"/>
      <c r="H11" s="505">
        <f>'FICusto (ORÇ)'!H11</f>
        <v>0</v>
      </c>
      <c r="I11" s="508">
        <f>'FICusto (ORÇ)'!I11</f>
        <v>0</v>
      </c>
      <c r="J11" s="125">
        <f>'FICusto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3" t="str">
        <f t="shared" si="3"/>
        <v xml:space="preserve"> </v>
      </c>
      <c r="R11" s="1063"/>
      <c r="S11" s="1063"/>
      <c r="T11" s="1063"/>
      <c r="U11" s="1064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3" t="str">
        <f>IF(ISBLANK('FICusto (ORÇ)'!C12)," ",'FICusto (ORÇ)'!C12)</f>
        <v xml:space="preserve"> </v>
      </c>
      <c r="D12" s="1093"/>
      <c r="E12" s="1093"/>
      <c r="F12" s="1093"/>
      <c r="G12" s="1065"/>
      <c r="H12" s="505">
        <f>'FICusto (ORÇ)'!H12</f>
        <v>0</v>
      </c>
      <c r="I12" s="508">
        <f>'FICusto (ORÇ)'!I12</f>
        <v>0</v>
      </c>
      <c r="J12" s="125">
        <f>'FICusto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3" t="str">
        <f t="shared" si="3"/>
        <v xml:space="preserve"> </v>
      </c>
      <c r="R12" s="1063"/>
      <c r="S12" s="1063"/>
      <c r="T12" s="1063"/>
      <c r="U12" s="1064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3" t="str">
        <f>IF(ISBLANK('FICusto (ORÇ)'!C13)," ",'FICusto (ORÇ)'!C13)</f>
        <v xml:space="preserve"> </v>
      </c>
      <c r="D13" s="1093"/>
      <c r="E13" s="1093"/>
      <c r="F13" s="1093"/>
      <c r="G13" s="1065"/>
      <c r="H13" s="505">
        <f>'FICusto (ORÇ)'!H13</f>
        <v>0</v>
      </c>
      <c r="I13" s="508">
        <f>'FICusto (ORÇ)'!I13</f>
        <v>0</v>
      </c>
      <c r="J13" s="125">
        <f>'FICusto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3" t="str">
        <f t="shared" si="3"/>
        <v xml:space="preserve"> </v>
      </c>
      <c r="R13" s="1063"/>
      <c r="S13" s="1063"/>
      <c r="T13" s="1063"/>
      <c r="U13" s="1064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3" t="str">
        <f>IF(ISBLANK('FICusto (ORÇ)'!C14)," ",'FICusto (ORÇ)'!C14)</f>
        <v xml:space="preserve"> </v>
      </c>
      <c r="D14" s="1093"/>
      <c r="E14" s="1093"/>
      <c r="F14" s="1093"/>
      <c r="G14" s="1065"/>
      <c r="H14" s="505">
        <f>'FICusto (ORÇ)'!H14</f>
        <v>0</v>
      </c>
      <c r="I14" s="508">
        <f>'FICusto (ORÇ)'!I14</f>
        <v>0</v>
      </c>
      <c r="J14" s="125">
        <f>'FICusto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3" t="str">
        <f t="shared" si="3"/>
        <v xml:space="preserve"> </v>
      </c>
      <c r="R14" s="1063"/>
      <c r="S14" s="1063"/>
      <c r="T14" s="1063"/>
      <c r="U14" s="1064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3" t="str">
        <f>IF(ISBLANK('FICusto (ORÇ)'!C15)," ",'FICusto (ORÇ)'!C15)</f>
        <v xml:space="preserve"> </v>
      </c>
      <c r="D15" s="1093"/>
      <c r="E15" s="1093"/>
      <c r="F15" s="1093"/>
      <c r="G15" s="1065"/>
      <c r="H15" s="505">
        <f>'FICusto (ORÇ)'!H15</f>
        <v>0</v>
      </c>
      <c r="I15" s="508">
        <f>'FICusto (ORÇ)'!I15</f>
        <v>0</v>
      </c>
      <c r="J15" s="125">
        <f>'FICusto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3" t="str">
        <f t="shared" si="3"/>
        <v xml:space="preserve"> </v>
      </c>
      <c r="R15" s="1063"/>
      <c r="S15" s="1063"/>
      <c r="T15" s="1063"/>
      <c r="U15" s="1064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3" t="str">
        <f>IF(ISBLANK('FICusto (ORÇ)'!C16)," ",'FICusto (ORÇ)'!C16)</f>
        <v xml:space="preserve"> </v>
      </c>
      <c r="D16" s="1093"/>
      <c r="E16" s="1093"/>
      <c r="F16" s="1093"/>
      <c r="G16" s="1065"/>
      <c r="H16" s="505">
        <f>'FICusto (ORÇ)'!H16</f>
        <v>0</v>
      </c>
      <c r="I16" s="508">
        <f>'FICusto (ORÇ)'!I16</f>
        <v>0</v>
      </c>
      <c r="J16" s="125">
        <f>'FICusto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3" t="str">
        <f t="shared" si="3"/>
        <v xml:space="preserve"> </v>
      </c>
      <c r="R16" s="1063"/>
      <c r="S16" s="1063"/>
      <c r="T16" s="1063"/>
      <c r="U16" s="1064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3" t="str">
        <f>IF(ISBLANK('FICusto (ORÇ)'!C17)," ",'FICusto (ORÇ)'!C17)</f>
        <v xml:space="preserve"> </v>
      </c>
      <c r="D17" s="1093"/>
      <c r="E17" s="1093"/>
      <c r="F17" s="1093"/>
      <c r="G17" s="1065"/>
      <c r="H17" s="505">
        <f>'FICusto (ORÇ)'!H17</f>
        <v>0</v>
      </c>
      <c r="I17" s="508">
        <f>'FICusto (ORÇ)'!I17</f>
        <v>0</v>
      </c>
      <c r="J17" s="125">
        <f>'FICusto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3" t="str">
        <f t="shared" si="3"/>
        <v xml:space="preserve"> </v>
      </c>
      <c r="R17" s="1063"/>
      <c r="S17" s="1063"/>
      <c r="T17" s="1063"/>
      <c r="U17" s="1064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3" t="str">
        <f>IF(ISBLANK('FICusto (ORÇ)'!C18)," ",'FICusto (ORÇ)'!C18)</f>
        <v xml:space="preserve"> </v>
      </c>
      <c r="D18" s="1093"/>
      <c r="E18" s="1093"/>
      <c r="F18" s="1093"/>
      <c r="G18" s="1065"/>
      <c r="H18" s="505">
        <f>'FICusto (ORÇ)'!H18</f>
        <v>0</v>
      </c>
      <c r="I18" s="508">
        <f>'FICusto (ORÇ)'!I18</f>
        <v>0</v>
      </c>
      <c r="J18" s="125">
        <f>'FICusto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3" t="str">
        <f t="shared" si="3"/>
        <v xml:space="preserve"> </v>
      </c>
      <c r="R18" s="1063"/>
      <c r="S18" s="1063"/>
      <c r="T18" s="1063"/>
      <c r="U18" s="1064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3" t="str">
        <f>IF(ISBLANK('FICusto (ORÇ)'!C19)," ",'FICusto (ORÇ)'!C19)</f>
        <v xml:space="preserve"> </v>
      </c>
      <c r="D19" s="1093"/>
      <c r="E19" s="1093"/>
      <c r="F19" s="1093"/>
      <c r="G19" s="1065"/>
      <c r="H19" s="505">
        <f>'FICusto (ORÇ)'!H19</f>
        <v>0</v>
      </c>
      <c r="I19" s="508">
        <f>'FICusto (ORÇ)'!I19</f>
        <v>0</v>
      </c>
      <c r="J19" s="125">
        <f>'FICusto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3" t="str">
        <f t="shared" si="3"/>
        <v xml:space="preserve"> </v>
      </c>
      <c r="R19" s="1063"/>
      <c r="S19" s="1063"/>
      <c r="T19" s="1063"/>
      <c r="U19" s="1064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3" t="str">
        <f>IF(ISBLANK('FICusto (ORÇ)'!C20)," ",'FICusto (ORÇ)'!C20)</f>
        <v xml:space="preserve"> </v>
      </c>
      <c r="D20" s="1093"/>
      <c r="E20" s="1093"/>
      <c r="F20" s="1093"/>
      <c r="G20" s="1065"/>
      <c r="H20" s="505">
        <f>'FICusto (ORÇ)'!H20</f>
        <v>0</v>
      </c>
      <c r="I20" s="508">
        <f>'FICusto (ORÇ)'!I20</f>
        <v>0</v>
      </c>
      <c r="J20" s="125">
        <f>'FICusto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3" t="str">
        <f t="shared" si="3"/>
        <v xml:space="preserve"> </v>
      </c>
      <c r="R20" s="1063"/>
      <c r="S20" s="1063"/>
      <c r="T20" s="1063"/>
      <c r="U20" s="1064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3" t="str">
        <f>IF(ISBLANK('FICusto (ORÇ)'!C21)," ",'FICusto (ORÇ)'!C21)</f>
        <v xml:space="preserve"> </v>
      </c>
      <c r="D21" s="1093"/>
      <c r="E21" s="1093"/>
      <c r="F21" s="1093"/>
      <c r="G21" s="1065"/>
      <c r="H21" s="505">
        <f>'FICusto (ORÇ)'!H21</f>
        <v>0</v>
      </c>
      <c r="I21" s="508">
        <f>'FICusto (ORÇ)'!I21</f>
        <v>0</v>
      </c>
      <c r="J21" s="125">
        <f>'FICusto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3" t="str">
        <f t="shared" si="3"/>
        <v xml:space="preserve"> </v>
      </c>
      <c r="R21" s="1063"/>
      <c r="S21" s="1063"/>
      <c r="T21" s="1063"/>
      <c r="U21" s="1064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3" t="str">
        <f>IF(ISBLANK('FICusto (ORÇ)'!C22)," ",'FICusto (ORÇ)'!C22)</f>
        <v xml:space="preserve"> </v>
      </c>
      <c r="D22" s="1093"/>
      <c r="E22" s="1093"/>
      <c r="F22" s="1093"/>
      <c r="G22" s="1065"/>
      <c r="H22" s="505">
        <f>'FICusto (ORÇ)'!H22</f>
        <v>0</v>
      </c>
      <c r="I22" s="508">
        <f>'FICusto (ORÇ)'!I22</f>
        <v>0</v>
      </c>
      <c r="J22" s="125">
        <f>'FICusto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3" t="str">
        <f t="shared" si="3"/>
        <v xml:space="preserve"> </v>
      </c>
      <c r="R22" s="1063"/>
      <c r="S22" s="1063"/>
      <c r="T22" s="1063"/>
      <c r="U22" s="1064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3" t="str">
        <f>IF(ISBLANK('FICusto (ORÇ)'!C23)," ",'FICusto (ORÇ)'!C23)</f>
        <v xml:space="preserve"> </v>
      </c>
      <c r="D23" s="1093"/>
      <c r="E23" s="1093"/>
      <c r="F23" s="1093"/>
      <c r="G23" s="1065"/>
      <c r="H23" s="505">
        <f>'FICusto (ORÇ)'!H23</f>
        <v>0</v>
      </c>
      <c r="I23" s="508">
        <f>'FICusto (ORÇ)'!I23</f>
        <v>0</v>
      </c>
      <c r="J23" s="125">
        <f>'FICusto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3" t="str">
        <f t="shared" si="3"/>
        <v xml:space="preserve"> </v>
      </c>
      <c r="R23" s="1063"/>
      <c r="S23" s="1063"/>
      <c r="T23" s="1063"/>
      <c r="U23" s="1064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3" t="str">
        <f>IF(ISBLANK('FICusto (ORÇ)'!C24)," ",'FICusto (ORÇ)'!C24)</f>
        <v xml:space="preserve"> </v>
      </c>
      <c r="D24" s="1093"/>
      <c r="E24" s="1093"/>
      <c r="F24" s="1093"/>
      <c r="G24" s="1065"/>
      <c r="H24" s="505">
        <f>'FICusto (ORÇ)'!H24</f>
        <v>0</v>
      </c>
      <c r="I24" s="508">
        <f>'FICusto (ORÇ)'!I24</f>
        <v>0</v>
      </c>
      <c r="J24" s="125">
        <f>'FICusto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3" t="str">
        <f t="shared" si="3"/>
        <v xml:space="preserve"> </v>
      </c>
      <c r="R24" s="1063"/>
      <c r="S24" s="1063"/>
      <c r="T24" s="1063"/>
      <c r="U24" s="1064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3" t="str">
        <f>IF(ISBLANK('FICusto (ORÇ)'!C25)," ",'FICusto (ORÇ)'!C25)</f>
        <v xml:space="preserve"> </v>
      </c>
      <c r="D25" s="1093"/>
      <c r="E25" s="1093"/>
      <c r="F25" s="1093"/>
      <c r="G25" s="1065"/>
      <c r="H25" s="505">
        <f>'FICusto (ORÇ)'!H25</f>
        <v>0</v>
      </c>
      <c r="I25" s="508">
        <f>'FICusto (ORÇ)'!I25</f>
        <v>0</v>
      </c>
      <c r="J25" s="125">
        <f>'FICusto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3" t="str">
        <f t="shared" si="3"/>
        <v xml:space="preserve"> </v>
      </c>
      <c r="R25" s="1063"/>
      <c r="S25" s="1063"/>
      <c r="T25" s="1063"/>
      <c r="U25" s="1064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3" t="str">
        <f>IF(ISBLANK('FICusto (ORÇ)'!C26)," ",'FICusto (ORÇ)'!C26)</f>
        <v xml:space="preserve"> </v>
      </c>
      <c r="D26" s="1093"/>
      <c r="E26" s="1093"/>
      <c r="F26" s="1093"/>
      <c r="G26" s="1065"/>
      <c r="H26" s="505">
        <f>'FICusto (ORÇ)'!H26</f>
        <v>0</v>
      </c>
      <c r="I26" s="508">
        <f>'FICusto (ORÇ)'!I26</f>
        <v>0</v>
      </c>
      <c r="J26" s="125">
        <f>'FICusto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3" t="str">
        <f t="shared" si="3"/>
        <v xml:space="preserve"> </v>
      </c>
      <c r="R26" s="1063"/>
      <c r="S26" s="1063"/>
      <c r="T26" s="1063"/>
      <c r="U26" s="1064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3" t="str">
        <f>IF(ISBLANK('FICusto (ORÇ)'!C27)," ",'FICusto (ORÇ)'!C27)</f>
        <v xml:space="preserve"> </v>
      </c>
      <c r="D27" s="1093"/>
      <c r="E27" s="1093"/>
      <c r="F27" s="1093"/>
      <c r="G27" s="1065"/>
      <c r="H27" s="505">
        <f>'FICusto (ORÇ)'!H27</f>
        <v>0</v>
      </c>
      <c r="I27" s="508">
        <f>'FICusto (ORÇ)'!I27</f>
        <v>0</v>
      </c>
      <c r="J27" s="125">
        <f>'FICusto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3" t="str">
        <f t="shared" si="3"/>
        <v xml:space="preserve"> </v>
      </c>
      <c r="R27" s="1063"/>
      <c r="S27" s="1063"/>
      <c r="T27" s="1063"/>
      <c r="U27" s="1064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3" t="str">
        <f>IF(ISBLANK('FICusto (ORÇ)'!C28)," ",'FICusto (ORÇ)'!C28)</f>
        <v xml:space="preserve"> </v>
      </c>
      <c r="D28" s="1093"/>
      <c r="E28" s="1093"/>
      <c r="F28" s="1093"/>
      <c r="G28" s="1065"/>
      <c r="H28" s="505">
        <f>'FICusto (ORÇ)'!H28</f>
        <v>0</v>
      </c>
      <c r="I28" s="508">
        <f>'FICusto (ORÇ)'!I28</f>
        <v>0</v>
      </c>
      <c r="J28" s="125">
        <f>'FICusto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3" t="str">
        <f t="shared" si="3"/>
        <v xml:space="preserve"> </v>
      </c>
      <c r="R28" s="1063"/>
      <c r="S28" s="1063"/>
      <c r="T28" s="1063"/>
      <c r="U28" s="1064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3" t="str">
        <f>IF(ISBLANK('FICusto (ORÇ)'!C29)," ",'FICusto (ORÇ)'!C29)</f>
        <v xml:space="preserve"> </v>
      </c>
      <c r="D29" s="1093"/>
      <c r="E29" s="1093"/>
      <c r="F29" s="1093"/>
      <c r="G29" s="1065"/>
      <c r="H29" s="505">
        <f>'FICusto (ORÇ)'!H29</f>
        <v>0</v>
      </c>
      <c r="I29" s="508">
        <f>'FICusto (ORÇ)'!I29</f>
        <v>0</v>
      </c>
      <c r="J29" s="125">
        <f>'FICusto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3" t="str">
        <f t="shared" si="3"/>
        <v xml:space="preserve"> </v>
      </c>
      <c r="R29" s="1063"/>
      <c r="S29" s="1063"/>
      <c r="T29" s="1063"/>
      <c r="U29" s="1064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3" t="str">
        <f>IF(ISBLANK('FICusto (ORÇ)'!C30)," ",'FICusto (ORÇ)'!C30)</f>
        <v xml:space="preserve"> </v>
      </c>
      <c r="D30" s="1093"/>
      <c r="E30" s="1093"/>
      <c r="F30" s="1093"/>
      <c r="G30" s="1065"/>
      <c r="H30" s="505">
        <f>'FICusto (ORÇ)'!H30</f>
        <v>0</v>
      </c>
      <c r="I30" s="508">
        <f>'FICusto (ORÇ)'!I30</f>
        <v>0</v>
      </c>
      <c r="J30" s="125">
        <f>'FICusto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3" t="str">
        <f t="shared" si="3"/>
        <v xml:space="preserve"> </v>
      </c>
      <c r="R30" s="1063"/>
      <c r="S30" s="1063"/>
      <c r="T30" s="1063"/>
      <c r="U30" s="1064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3" t="str">
        <f>IF(ISBLANK('FICusto (ORÇ)'!C31)," ",'FICusto (ORÇ)'!C31)</f>
        <v xml:space="preserve"> </v>
      </c>
      <c r="D31" s="1093"/>
      <c r="E31" s="1093"/>
      <c r="F31" s="1093"/>
      <c r="G31" s="1065"/>
      <c r="H31" s="505">
        <f>'FICusto (ORÇ)'!H31</f>
        <v>0</v>
      </c>
      <c r="I31" s="508">
        <f>'FICusto (ORÇ)'!I31</f>
        <v>0</v>
      </c>
      <c r="J31" s="125">
        <f>'FICusto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3" t="str">
        <f t="shared" si="3"/>
        <v xml:space="preserve"> </v>
      </c>
      <c r="R31" s="1063"/>
      <c r="S31" s="1063"/>
      <c r="T31" s="1063"/>
      <c r="U31" s="1064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3" t="str">
        <f>IF(ISBLANK('FICusto (ORÇ)'!C32)," ",'FICusto (ORÇ)'!C32)</f>
        <v xml:space="preserve"> </v>
      </c>
      <c r="D32" s="1093"/>
      <c r="E32" s="1093"/>
      <c r="F32" s="1093"/>
      <c r="G32" s="1065"/>
      <c r="H32" s="505">
        <f>'FICusto (ORÇ)'!H32</f>
        <v>0</v>
      </c>
      <c r="I32" s="508">
        <f>'FICusto (ORÇ)'!I32</f>
        <v>0</v>
      </c>
      <c r="J32" s="125">
        <f>'FICusto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3" t="str">
        <f t="shared" si="3"/>
        <v xml:space="preserve"> </v>
      </c>
      <c r="R32" s="1063"/>
      <c r="S32" s="1063"/>
      <c r="T32" s="1063"/>
      <c r="U32" s="1064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3" t="str">
        <f>IF(ISBLANK('FICusto (ORÇ)'!C33)," ",'FICusto (ORÇ)'!C33)</f>
        <v xml:space="preserve"> </v>
      </c>
      <c r="D33" s="1093"/>
      <c r="E33" s="1093"/>
      <c r="F33" s="1093"/>
      <c r="G33" s="1065"/>
      <c r="H33" s="505">
        <f>'FICusto (ORÇ)'!H33</f>
        <v>0</v>
      </c>
      <c r="I33" s="508">
        <f>'FICusto (ORÇ)'!I33</f>
        <v>0</v>
      </c>
      <c r="J33" s="125">
        <f>'FICusto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3" t="str">
        <f t="shared" si="3"/>
        <v xml:space="preserve"> </v>
      </c>
      <c r="R33" s="1063"/>
      <c r="S33" s="1063"/>
      <c r="T33" s="1063"/>
      <c r="U33" s="1064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3" t="str">
        <f>IF(ISBLANK('FICusto (ORÇ)'!C34)," ",'FICusto (ORÇ)'!C34)</f>
        <v xml:space="preserve"> </v>
      </c>
      <c r="D34" s="1093"/>
      <c r="E34" s="1093"/>
      <c r="F34" s="1093"/>
      <c r="G34" s="1065"/>
      <c r="H34" s="505">
        <f>'FICusto (ORÇ)'!H34</f>
        <v>0</v>
      </c>
      <c r="I34" s="508">
        <f>'FICusto (ORÇ)'!I34</f>
        <v>0</v>
      </c>
      <c r="J34" s="125">
        <f>'FICusto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3" t="str">
        <f t="shared" si="3"/>
        <v xml:space="preserve"> </v>
      </c>
      <c r="R34" s="1063"/>
      <c r="S34" s="1063"/>
      <c r="T34" s="1063"/>
      <c r="U34" s="1064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3" t="str">
        <f>IF(ISBLANK('FICusto (ORÇ)'!C35)," ",'FICusto (ORÇ)'!C35)</f>
        <v xml:space="preserve"> </v>
      </c>
      <c r="D35" s="1093"/>
      <c r="E35" s="1093"/>
      <c r="F35" s="1093"/>
      <c r="G35" s="1065"/>
      <c r="H35" s="505">
        <f>'FICusto (ORÇ)'!H35</f>
        <v>0</v>
      </c>
      <c r="I35" s="508">
        <f>'FICusto (ORÇ)'!I35</f>
        <v>0</v>
      </c>
      <c r="J35" s="125">
        <f>'FICusto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3" t="str">
        <f t="shared" si="3"/>
        <v xml:space="preserve"> </v>
      </c>
      <c r="R35" s="1063"/>
      <c r="S35" s="1063"/>
      <c r="T35" s="1063"/>
      <c r="U35" s="1064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3" t="str">
        <f>IF(ISBLANK('FICusto (ORÇ)'!C36)," ",'FICusto (ORÇ)'!C36)</f>
        <v xml:space="preserve"> </v>
      </c>
      <c r="D36" s="1093"/>
      <c r="E36" s="1093"/>
      <c r="F36" s="1093"/>
      <c r="G36" s="1065"/>
      <c r="H36" s="505">
        <f>'FICusto (ORÇ)'!H36</f>
        <v>0</v>
      </c>
      <c r="I36" s="508">
        <f>'FICusto (ORÇ)'!I36</f>
        <v>0</v>
      </c>
      <c r="J36" s="125">
        <f>'FICusto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3" t="str">
        <f t="shared" si="3"/>
        <v xml:space="preserve"> </v>
      </c>
      <c r="R36" s="1063"/>
      <c r="S36" s="1063"/>
      <c r="T36" s="1063"/>
      <c r="U36" s="1064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3" t="str">
        <f>IF(ISBLANK('FICusto (ORÇ)'!C37)," ",'FICusto (ORÇ)'!C37)</f>
        <v xml:space="preserve"> </v>
      </c>
      <c r="D37" s="1093"/>
      <c r="E37" s="1093"/>
      <c r="F37" s="1093"/>
      <c r="G37" s="1065"/>
      <c r="H37" s="505">
        <f>'FICusto (ORÇ)'!H37</f>
        <v>0</v>
      </c>
      <c r="I37" s="508">
        <f>'FICusto (ORÇ)'!I37</f>
        <v>0</v>
      </c>
      <c r="J37" s="125">
        <f>'FICusto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3" t="str">
        <f t="shared" si="3"/>
        <v xml:space="preserve"> </v>
      </c>
      <c r="R37" s="1063"/>
      <c r="S37" s="1063"/>
      <c r="T37" s="1063"/>
      <c r="U37" s="1064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3" t="str">
        <f>IF(ISBLANK('FICusto (ORÇ)'!C38)," ",'FICusto (ORÇ)'!C38)</f>
        <v xml:space="preserve"> </v>
      </c>
      <c r="D38" s="1093"/>
      <c r="E38" s="1093"/>
      <c r="F38" s="1093"/>
      <c r="G38" s="1065"/>
      <c r="H38" s="505">
        <f>'FICusto (ORÇ)'!H38</f>
        <v>0</v>
      </c>
      <c r="I38" s="508">
        <f>'FICusto (ORÇ)'!I38</f>
        <v>0</v>
      </c>
      <c r="J38" s="125">
        <f>'FICusto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3" t="str">
        <f t="shared" si="3"/>
        <v xml:space="preserve"> </v>
      </c>
      <c r="R38" s="1063"/>
      <c r="S38" s="1063"/>
      <c r="T38" s="1063"/>
      <c r="U38" s="1064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3" t="str">
        <f>IF(ISBLANK('FICusto (ORÇ)'!C39)," ",'FICusto (ORÇ)'!C39)</f>
        <v xml:space="preserve"> </v>
      </c>
      <c r="D39" s="1093"/>
      <c r="E39" s="1093"/>
      <c r="F39" s="1093"/>
      <c r="G39" s="1065"/>
      <c r="H39" s="505">
        <f>'FICusto (ORÇ)'!H39</f>
        <v>0</v>
      </c>
      <c r="I39" s="508">
        <f>'FICusto (ORÇ)'!I39</f>
        <v>0</v>
      </c>
      <c r="J39" s="125">
        <f>'FICusto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3" t="str">
        <f t="shared" si="3"/>
        <v xml:space="preserve"> </v>
      </c>
      <c r="R39" s="1063"/>
      <c r="S39" s="1063"/>
      <c r="T39" s="1063"/>
      <c r="U39" s="1064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3" t="str">
        <f>IF(ISBLANK('FICusto (ORÇ)'!C40)," ",'FICusto (ORÇ)'!C40)</f>
        <v xml:space="preserve"> </v>
      </c>
      <c r="D40" s="1093"/>
      <c r="E40" s="1093"/>
      <c r="F40" s="1093"/>
      <c r="G40" s="1065"/>
      <c r="H40" s="505">
        <f>'FICusto (ORÇ)'!H40</f>
        <v>0</v>
      </c>
      <c r="I40" s="508">
        <f>'FICusto (ORÇ)'!I40</f>
        <v>0</v>
      </c>
      <c r="J40" s="125">
        <f>'FICusto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3" t="str">
        <f t="shared" si="3"/>
        <v xml:space="preserve"> </v>
      </c>
      <c r="R40" s="1063"/>
      <c r="S40" s="1063"/>
      <c r="T40" s="1063"/>
      <c r="U40" s="1064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3" t="str">
        <f>IF(ISBLANK('FICusto (ORÇ)'!C41)," ",'FICusto (ORÇ)'!C41)</f>
        <v xml:space="preserve"> </v>
      </c>
      <c r="D41" s="1093"/>
      <c r="E41" s="1093"/>
      <c r="F41" s="1093"/>
      <c r="G41" s="1065"/>
      <c r="H41" s="505">
        <f>'FICusto (ORÇ)'!H41</f>
        <v>0</v>
      </c>
      <c r="I41" s="508">
        <f>'FICusto (ORÇ)'!I41</f>
        <v>0</v>
      </c>
      <c r="J41" s="125">
        <f>'FICusto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3" t="str">
        <f t="shared" si="3"/>
        <v xml:space="preserve"> </v>
      </c>
      <c r="R41" s="1063"/>
      <c r="S41" s="1063"/>
      <c r="T41" s="1063"/>
      <c r="U41" s="1064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3" t="str">
        <f>IF(ISBLANK('FICusto (ORÇ)'!C42)," ",'FICusto (ORÇ)'!C42)</f>
        <v xml:space="preserve"> </v>
      </c>
      <c r="D42" s="1093"/>
      <c r="E42" s="1093"/>
      <c r="F42" s="1093"/>
      <c r="G42" s="1065"/>
      <c r="H42" s="505">
        <f>'FICusto (ORÇ)'!H42</f>
        <v>0</v>
      </c>
      <c r="I42" s="508">
        <f>'FICusto (ORÇ)'!I42</f>
        <v>0</v>
      </c>
      <c r="J42" s="125">
        <f>'FICusto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3" t="str">
        <f t="shared" si="3"/>
        <v xml:space="preserve"> </v>
      </c>
      <c r="R42" s="1063"/>
      <c r="S42" s="1063"/>
      <c r="T42" s="1063"/>
      <c r="U42" s="1064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3" t="str">
        <f>IF(ISBLANK('FICusto (ORÇ)'!C43)," ",'FICusto (ORÇ)'!C43)</f>
        <v xml:space="preserve"> </v>
      </c>
      <c r="D43" s="1093"/>
      <c r="E43" s="1093"/>
      <c r="F43" s="1093"/>
      <c r="G43" s="1065"/>
      <c r="H43" s="505">
        <f>'FICusto (ORÇ)'!H43</f>
        <v>0</v>
      </c>
      <c r="I43" s="508">
        <f>'FICusto (ORÇ)'!I43</f>
        <v>0</v>
      </c>
      <c r="J43" s="125">
        <f>'FICusto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3" t="str">
        <f t="shared" si="3"/>
        <v xml:space="preserve"> </v>
      </c>
      <c r="R43" s="1063"/>
      <c r="S43" s="1063"/>
      <c r="T43" s="1063"/>
      <c r="U43" s="1064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3" t="str">
        <f>IF(ISBLANK('FICusto (ORÇ)'!C44)," ",'FICusto (ORÇ)'!C44)</f>
        <v xml:space="preserve"> </v>
      </c>
      <c r="D44" s="1093"/>
      <c r="E44" s="1093"/>
      <c r="F44" s="1093"/>
      <c r="G44" s="1065"/>
      <c r="H44" s="505">
        <f>'FICusto (ORÇ)'!H44</f>
        <v>0</v>
      </c>
      <c r="I44" s="508">
        <f>'FICusto (ORÇ)'!I44</f>
        <v>0</v>
      </c>
      <c r="J44" s="125">
        <f>'FICusto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3" t="str">
        <f t="shared" si="3"/>
        <v xml:space="preserve"> </v>
      </c>
      <c r="R44" s="1063"/>
      <c r="S44" s="1063"/>
      <c r="T44" s="1063"/>
      <c r="U44" s="1064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3" t="str">
        <f>IF(ISBLANK('FICusto (ORÇ)'!C45)," ",'FICusto (ORÇ)'!C45)</f>
        <v xml:space="preserve"> </v>
      </c>
      <c r="D45" s="1093"/>
      <c r="E45" s="1093"/>
      <c r="F45" s="1093"/>
      <c r="G45" s="1065"/>
      <c r="H45" s="505">
        <f>'FICusto (ORÇ)'!H45</f>
        <v>0</v>
      </c>
      <c r="I45" s="508">
        <f>'FICusto (ORÇ)'!I45</f>
        <v>0</v>
      </c>
      <c r="J45" s="125">
        <f>'FICusto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3" t="str">
        <f t="shared" si="3"/>
        <v xml:space="preserve"> </v>
      </c>
      <c r="R45" s="1063"/>
      <c r="S45" s="1063"/>
      <c r="T45" s="1063"/>
      <c r="U45" s="1064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3" t="str">
        <f>IF(ISBLANK('FICusto (ORÇ)'!C46)," ",'FICusto (ORÇ)'!C46)</f>
        <v xml:space="preserve"> </v>
      </c>
      <c r="D46" s="1093"/>
      <c r="E46" s="1093"/>
      <c r="F46" s="1093"/>
      <c r="G46" s="1065"/>
      <c r="H46" s="505">
        <f>'FICusto (ORÇ)'!H46</f>
        <v>0</v>
      </c>
      <c r="I46" s="508">
        <f>'FICusto (ORÇ)'!I46</f>
        <v>0</v>
      </c>
      <c r="J46" s="125">
        <f>'FICusto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3" t="str">
        <f t="shared" si="3"/>
        <v xml:space="preserve"> </v>
      </c>
      <c r="R46" s="1063"/>
      <c r="S46" s="1063"/>
      <c r="T46" s="1063"/>
      <c r="U46" s="1064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3" t="str">
        <f>IF(ISBLANK('FICusto (ORÇ)'!C47)," ",'FICusto (ORÇ)'!C47)</f>
        <v xml:space="preserve"> </v>
      </c>
      <c r="D47" s="1093"/>
      <c r="E47" s="1093"/>
      <c r="F47" s="1093"/>
      <c r="G47" s="1065"/>
      <c r="H47" s="505">
        <f>'FICusto (ORÇ)'!H47</f>
        <v>0</v>
      </c>
      <c r="I47" s="508">
        <f>'FICusto (ORÇ)'!I47</f>
        <v>0</v>
      </c>
      <c r="J47" s="125">
        <f>'FICusto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3" t="str">
        <f t="shared" si="3"/>
        <v xml:space="preserve"> </v>
      </c>
      <c r="R47" s="1063"/>
      <c r="S47" s="1063"/>
      <c r="T47" s="1063"/>
      <c r="U47" s="1064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3" t="str">
        <f>IF(ISBLANK('FICusto (ORÇ)'!C48)," ",'FICusto (ORÇ)'!C48)</f>
        <v>Acessórios</v>
      </c>
      <c r="D48" s="1093"/>
      <c r="E48" s="1093"/>
      <c r="F48" s="1093"/>
      <c r="G48" s="1065"/>
      <c r="H48" s="505">
        <f>'FICusto (ORÇ)'!H48</f>
        <v>0</v>
      </c>
      <c r="I48" s="508">
        <f>'FICusto (ORÇ)'!I48</f>
        <v>0</v>
      </c>
      <c r="J48" s="125">
        <f>'FICusto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3" t="str">
        <f>IF(OR(C48=0,C48=""),"",C48)</f>
        <v>Acessórios</v>
      </c>
      <c r="R48" s="1063"/>
      <c r="S48" s="1063"/>
      <c r="T48" s="1063"/>
      <c r="U48" s="1064"/>
      <c r="V48" s="166">
        <f>IF(H48="",0,H48)</f>
        <v>0</v>
      </c>
      <c r="W48" s="324">
        <f t="shared" si="5"/>
        <v>0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3" t="s">
        <v>970</v>
      </c>
      <c r="D49" s="1073"/>
      <c r="E49" s="1073"/>
      <c r="F49" s="1073"/>
      <c r="G49" s="1073"/>
      <c r="H49" s="1073"/>
      <c r="I49" s="1073"/>
      <c r="J49" s="1074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75" t="s">
        <v>980</v>
      </c>
      <c r="Q49" s="1076"/>
      <c r="R49" s="1076"/>
      <c r="S49" s="1076"/>
      <c r="T49" s="1076"/>
      <c r="U49" s="1076"/>
      <c r="V49" s="1077"/>
      <c r="W49" s="171" t="s">
        <v>982</v>
      </c>
      <c r="X49" s="172">
        <f>SUM(X8:X48)</f>
        <v>0</v>
      </c>
    </row>
    <row r="50" spans="2:24" ht="18" x14ac:dyDescent="0.25">
      <c r="B50" s="1050" t="s">
        <v>291</v>
      </c>
      <c r="C50" s="1051"/>
      <c r="D50" s="1051"/>
      <c r="E50" s="1051"/>
      <c r="F50" s="1051"/>
      <c r="G50" s="1051"/>
      <c r="H50" s="1051"/>
      <c r="I50" s="1051"/>
      <c r="J50" s="1051"/>
      <c r="K50" s="1051"/>
      <c r="L50" s="1051"/>
      <c r="M50" s="1051"/>
      <c r="N50" s="1052"/>
      <c r="P50" s="1075" t="s">
        <v>981</v>
      </c>
      <c r="Q50" s="1076"/>
      <c r="R50" s="1076"/>
      <c r="S50" s="1076"/>
      <c r="T50" s="1076"/>
      <c r="U50" s="1076"/>
      <c r="V50" s="1077"/>
      <c r="W50" s="171" t="s">
        <v>983</v>
      </c>
      <c r="X50" s="172">
        <f>IFERROR(X49*($L$86/$K$86),0)</f>
        <v>0</v>
      </c>
    </row>
    <row r="51" spans="2:24" ht="15" customHeight="1" x14ac:dyDescent="0.25">
      <c r="B51" s="1043" t="s">
        <v>797</v>
      </c>
      <c r="C51" s="1044"/>
      <c r="D51" s="1044"/>
      <c r="E51" s="1044"/>
      <c r="F51" s="1044"/>
      <c r="G51" s="1044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69" t="s">
        <v>292</v>
      </c>
      <c r="D52" s="1069"/>
      <c r="E52" s="1069"/>
      <c r="F52" s="1069"/>
      <c r="G52" s="1069"/>
      <c r="H52" s="311"/>
      <c r="I52" s="311"/>
      <c r="J52" s="312"/>
      <c r="K52" s="323">
        <f>SUM(L52:N52)</f>
        <v>0</v>
      </c>
      <c r="L52" s="323">
        <f>'Custo Contábil'!K39</f>
        <v>0</v>
      </c>
      <c r="M52" s="323">
        <v>0</v>
      </c>
      <c r="N52" s="323">
        <v>0</v>
      </c>
      <c r="P52" s="174" t="s">
        <v>984</v>
      </c>
      <c r="Q52" s="175"/>
      <c r="R52" s="176">
        <f>RCB!G12</f>
        <v>0</v>
      </c>
      <c r="T52" s="1078" t="s">
        <v>708</v>
      </c>
      <c r="U52" s="1079"/>
      <c r="V52" s="319">
        <f>IFERROR(SUM(Y8:Y48)/X49,0)</f>
        <v>0</v>
      </c>
    </row>
    <row r="53" spans="2:24" ht="18" x14ac:dyDescent="0.35">
      <c r="B53" s="173"/>
      <c r="C53" s="1069" t="s">
        <v>176</v>
      </c>
      <c r="D53" s="1069"/>
      <c r="E53" s="1069"/>
      <c r="F53" s="1069"/>
      <c r="G53" s="1069"/>
      <c r="H53" s="311"/>
      <c r="I53" s="311"/>
      <c r="J53" s="312"/>
      <c r="K53" s="323">
        <f>SUM(L53:N53)</f>
        <v>0</v>
      </c>
      <c r="L53" s="323">
        <f>Diagnóstico!M20</f>
        <v>0</v>
      </c>
      <c r="M53" s="323">
        <f>Diagnóstico!N20</f>
        <v>0</v>
      </c>
      <c r="N53" s="323">
        <f>Diagnóstico!O20</f>
        <v>0</v>
      </c>
      <c r="P53" s="174" t="s">
        <v>985</v>
      </c>
      <c r="Q53" s="175"/>
      <c r="R53" s="176">
        <f>RCB!J12</f>
        <v>0</v>
      </c>
    </row>
    <row r="54" spans="2:24" ht="15" customHeight="1" x14ac:dyDescent="0.25">
      <c r="B54" s="313"/>
      <c r="C54" s="1056" t="s">
        <v>293</v>
      </c>
      <c r="D54" s="1056"/>
      <c r="E54" s="1056"/>
      <c r="F54" s="1056"/>
      <c r="G54" s="1057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3" t="str">
        <f>IF(ISBLANK('FICusto (ORÇ)'!C60)," ",'FICusto (ORÇ)'!C60)</f>
        <v xml:space="preserve"> </v>
      </c>
      <c r="D55" s="1093"/>
      <c r="E55" s="1093"/>
      <c r="F55" s="1093"/>
      <c r="G55" s="1065"/>
      <c r="H55" s="505">
        <f>'FICusto (ORÇ)'!H60</f>
        <v>0</v>
      </c>
      <c r="I55" s="508">
        <f>'FICusto (ORÇ)'!I60</f>
        <v>0</v>
      </c>
      <c r="J55" s="125">
        <f>'FICusto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3" t="str">
        <f>IF(ISBLANK('FICusto (ORÇ)'!C61)," ",'FICusto (ORÇ)'!C61)</f>
        <v xml:space="preserve"> </v>
      </c>
      <c r="D56" s="1093"/>
      <c r="E56" s="1093"/>
      <c r="F56" s="1093"/>
      <c r="G56" s="1065"/>
      <c r="H56" s="505">
        <f>'FICusto (ORÇ)'!H61</f>
        <v>0</v>
      </c>
      <c r="I56" s="508">
        <f>'FICusto (ORÇ)'!I61</f>
        <v>0</v>
      </c>
      <c r="J56" s="125">
        <f>'FICusto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3" t="str">
        <f>IF(ISBLANK('FICusto (ORÇ)'!C62)," ",'FICusto (ORÇ)'!C62)</f>
        <v xml:space="preserve"> </v>
      </c>
      <c r="D57" s="1093"/>
      <c r="E57" s="1093"/>
      <c r="F57" s="1093"/>
      <c r="G57" s="1065"/>
      <c r="H57" s="505">
        <f>'FICusto (ORÇ)'!H62</f>
        <v>0</v>
      </c>
      <c r="I57" s="508">
        <f>'FICusto (ORÇ)'!I62</f>
        <v>0</v>
      </c>
      <c r="J57" s="125">
        <f>'FICusto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3" t="str">
        <f>IF(ISBLANK('FICusto (ORÇ)'!C63)," ",'FICusto (ORÇ)'!C63)</f>
        <v xml:space="preserve"> </v>
      </c>
      <c r="D58" s="1093"/>
      <c r="E58" s="1093"/>
      <c r="F58" s="1093"/>
      <c r="G58" s="1065"/>
      <c r="H58" s="505">
        <f>'FICusto (ORÇ)'!H63</f>
        <v>0</v>
      </c>
      <c r="I58" s="508">
        <f>'FICusto (ORÇ)'!I63</f>
        <v>0</v>
      </c>
      <c r="J58" s="125">
        <f>'FICusto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3" t="str">
        <f>IF(ISBLANK('FICusto (ORÇ)'!C64)," ",'FICusto (ORÇ)'!C64)</f>
        <v xml:space="preserve"> </v>
      </c>
      <c r="D59" s="1093"/>
      <c r="E59" s="1093"/>
      <c r="F59" s="1093"/>
      <c r="G59" s="1065"/>
      <c r="H59" s="505">
        <f>'FICusto (ORÇ)'!H64</f>
        <v>0</v>
      </c>
      <c r="I59" s="508">
        <f>'FICusto (ORÇ)'!I64</f>
        <v>0</v>
      </c>
      <c r="J59" s="125">
        <f>'FICusto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1" t="s">
        <v>971</v>
      </c>
      <c r="D60" s="1071"/>
      <c r="E60" s="1071"/>
      <c r="F60" s="1071"/>
      <c r="G60" s="1071"/>
      <c r="H60" s="1071"/>
      <c r="I60" s="1071"/>
      <c r="J60" s="1072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3" t="s">
        <v>972</v>
      </c>
      <c r="D61" s="1073"/>
      <c r="E61" s="1073"/>
      <c r="F61" s="1073"/>
      <c r="G61" s="1073"/>
      <c r="H61" s="1073"/>
      <c r="I61" s="1073"/>
      <c r="J61" s="1074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50" t="s">
        <v>299</v>
      </c>
      <c r="C62" s="1051"/>
      <c r="D62" s="1051"/>
      <c r="E62" s="1051"/>
      <c r="F62" s="1051"/>
      <c r="G62" s="1051"/>
      <c r="H62" s="1051"/>
      <c r="I62" s="1051"/>
      <c r="J62" s="1051"/>
      <c r="K62" s="1051"/>
      <c r="L62" s="1051"/>
      <c r="M62" s="1051"/>
      <c r="N62" s="1052"/>
    </row>
    <row r="63" spans="2:24" x14ac:dyDescent="0.25">
      <c r="B63" s="1043" t="s">
        <v>797</v>
      </c>
      <c r="C63" s="1044"/>
      <c r="D63" s="1044"/>
      <c r="E63" s="1044"/>
      <c r="F63" s="1044"/>
      <c r="G63" s="1044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69" t="s">
        <v>9</v>
      </c>
      <c r="D64" s="1069"/>
      <c r="E64" s="1069"/>
      <c r="F64" s="1069"/>
      <c r="G64" s="1069"/>
      <c r="H64" s="1069"/>
      <c r="I64" s="1069"/>
      <c r="J64" s="1070"/>
      <c r="K64" s="323">
        <f>SUM(L64:N64)</f>
        <v>0</v>
      </c>
      <c r="L64" s="326">
        <f>'Custo Contábil'!K41</f>
        <v>0</v>
      </c>
      <c r="M64" s="323">
        <v>0</v>
      </c>
      <c r="N64" s="323">
        <v>0</v>
      </c>
    </row>
    <row r="65" spans="2:16" x14ac:dyDescent="0.25">
      <c r="B65" s="313"/>
      <c r="C65" s="1044" t="s">
        <v>178</v>
      </c>
      <c r="D65" s="1044"/>
      <c r="E65" s="1044"/>
      <c r="F65" s="1044"/>
      <c r="G65" s="1044"/>
      <c r="H65" s="1045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69" t="str">
        <f>IF(ISBLANK('FICusto (ORÇ)'!C76)," ",'FICusto (ORÇ)'!C76)</f>
        <v xml:space="preserve"> </v>
      </c>
      <c r="D66" s="1069"/>
      <c r="E66" s="1069"/>
      <c r="F66" s="1069"/>
      <c r="G66" s="1069"/>
      <c r="H66" s="1070"/>
      <c r="I66" s="508">
        <f>'FICusto (ORÇ)'!I76</f>
        <v>0</v>
      </c>
      <c r="J66" s="125">
        <f>'FICusto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69" t="str">
        <f>IF(ISBLANK('FICusto (ORÇ)'!C77)," ",'FICusto (ORÇ)'!C77)</f>
        <v xml:space="preserve"> </v>
      </c>
      <c r="D67" s="1069"/>
      <c r="E67" s="1069"/>
      <c r="F67" s="1069"/>
      <c r="G67" s="1069"/>
      <c r="H67" s="1070"/>
      <c r="I67" s="508">
        <f>'FICusto (ORÇ)'!I77</f>
        <v>0</v>
      </c>
      <c r="J67" s="125">
        <f>'FICusto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69" t="str">
        <f>IF(ISBLANK('FICusto (ORÇ)'!C78)," ",'FICusto (ORÇ)'!C78)</f>
        <v xml:space="preserve"> </v>
      </c>
      <c r="D68" s="1069"/>
      <c r="E68" s="1069"/>
      <c r="F68" s="1069"/>
      <c r="G68" s="1069"/>
      <c r="H68" s="1070"/>
      <c r="I68" s="508">
        <f>'FICusto (ORÇ)'!I78</f>
        <v>0</v>
      </c>
      <c r="J68" s="125">
        <f>'FICusto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1" t="s">
        <v>973</v>
      </c>
      <c r="D69" s="1071"/>
      <c r="E69" s="1071"/>
      <c r="F69" s="1071"/>
      <c r="G69" s="1071"/>
      <c r="H69" s="1071"/>
      <c r="I69" s="1071"/>
      <c r="J69" s="1072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3" t="s">
        <v>974</v>
      </c>
      <c r="D70" s="1073"/>
      <c r="E70" s="1073"/>
      <c r="F70" s="1073"/>
      <c r="G70" s="1073"/>
      <c r="H70" s="1073"/>
      <c r="I70" s="1073"/>
      <c r="J70" s="1074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67" t="s">
        <v>975</v>
      </c>
      <c r="D71" s="1067"/>
      <c r="E71" s="1067"/>
      <c r="F71" s="1067"/>
      <c r="G71" s="1067"/>
      <c r="H71" s="1067"/>
      <c r="I71" s="1067"/>
      <c r="J71" s="1068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48" t="s">
        <v>706</v>
      </c>
      <c r="C72" s="1049"/>
      <c r="D72" s="1049"/>
      <c r="E72" s="1049"/>
      <c r="F72" s="1049"/>
      <c r="G72" s="1049"/>
      <c r="H72" s="1049"/>
      <c r="I72" s="1049"/>
      <c r="J72" s="1049"/>
      <c r="K72" s="1049"/>
      <c r="L72" s="1049"/>
      <c r="M72" s="1049"/>
      <c r="N72" s="1055"/>
    </row>
    <row r="73" spans="2:16" x14ac:dyDescent="0.25">
      <c r="B73" s="1043" t="s">
        <v>797</v>
      </c>
      <c r="C73" s="1044"/>
      <c r="D73" s="1044"/>
      <c r="E73" s="1044"/>
      <c r="F73" s="1044"/>
      <c r="G73" s="1044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69" t="s">
        <v>303</v>
      </c>
      <c r="D74" s="1069"/>
      <c r="E74" s="1069"/>
      <c r="F74" s="1069"/>
      <c r="G74" s="1069"/>
      <c r="H74" s="1069"/>
      <c r="I74" s="1069"/>
      <c r="J74" s="1070"/>
      <c r="K74" s="323">
        <f t="shared" ref="K74:K79" si="7">SUM(L74:N74)</f>
        <v>0</v>
      </c>
      <c r="L74" s="323">
        <f>'Custo Contábil'!$K$37*'Custo Contábil'!F13</f>
        <v>0</v>
      </c>
      <c r="M74" s="323">
        <v>0</v>
      </c>
      <c r="N74" s="323">
        <v>0</v>
      </c>
    </row>
    <row r="75" spans="2:16" x14ac:dyDescent="0.25">
      <c r="B75" s="173"/>
      <c r="C75" s="1069" t="s">
        <v>12</v>
      </c>
      <c r="D75" s="1069"/>
      <c r="E75" s="1069"/>
      <c r="F75" s="1069"/>
      <c r="G75" s="1069"/>
      <c r="H75" s="1069"/>
      <c r="I75" s="1069"/>
      <c r="J75" s="1070"/>
      <c r="K75" s="323">
        <f t="shared" si="7"/>
        <v>0</v>
      </c>
      <c r="L75" s="323">
        <f>'Custo Contábil'!K45</f>
        <v>0</v>
      </c>
      <c r="M75" s="323">
        <v>0</v>
      </c>
      <c r="N75" s="323">
        <v>0</v>
      </c>
    </row>
    <row r="76" spans="2:16" x14ac:dyDescent="0.25">
      <c r="B76" s="173"/>
      <c r="C76" s="1069" t="s">
        <v>175</v>
      </c>
      <c r="D76" s="1069"/>
      <c r="E76" s="1069"/>
      <c r="F76" s="1069"/>
      <c r="G76" s="1069"/>
      <c r="H76" s="1069"/>
      <c r="I76" s="1069"/>
      <c r="J76" s="1070"/>
      <c r="K76" s="323">
        <f t="shared" si="7"/>
        <v>0</v>
      </c>
      <c r="L76" s="323">
        <f>Marketing!L25</f>
        <v>0</v>
      </c>
      <c r="M76" s="323">
        <f>Marketing!M25</f>
        <v>0</v>
      </c>
      <c r="N76" s="323">
        <f>Marketing!N25</f>
        <v>0</v>
      </c>
    </row>
    <row r="77" spans="2:16" x14ac:dyDescent="0.25">
      <c r="B77" s="173"/>
      <c r="C77" s="1069" t="s">
        <v>304</v>
      </c>
      <c r="D77" s="1069"/>
      <c r="E77" s="1069"/>
      <c r="F77" s="1069"/>
      <c r="G77" s="1069"/>
      <c r="H77" s="1069"/>
      <c r="I77" s="1069"/>
      <c r="J77" s="1070"/>
      <c r="K77" s="323">
        <f t="shared" si="7"/>
        <v>0</v>
      </c>
      <c r="L77" s="323">
        <f>Treinamento!L39</f>
        <v>0</v>
      </c>
      <c r="M77" s="323">
        <f>Treinamento!M39</f>
        <v>0</v>
      </c>
      <c r="N77" s="323">
        <f>Treinamento!N39</f>
        <v>0</v>
      </c>
      <c r="P77" s="375"/>
    </row>
    <row r="78" spans="2:16" x14ac:dyDescent="0.25">
      <c r="B78" s="173"/>
      <c r="C78" s="1069" t="s">
        <v>305</v>
      </c>
      <c r="D78" s="1069"/>
      <c r="E78" s="1069"/>
      <c r="F78" s="1069"/>
      <c r="G78" s="1069"/>
      <c r="H78" s="1069"/>
      <c r="I78" s="1069"/>
      <c r="J78" s="1070"/>
      <c r="K78" s="323">
        <f t="shared" si="7"/>
        <v>0</v>
      </c>
      <c r="L78" s="323">
        <v>0</v>
      </c>
      <c r="M78" s="323">
        <v>0</v>
      </c>
      <c r="N78" s="323">
        <v>0</v>
      </c>
    </row>
    <row r="79" spans="2:16" x14ac:dyDescent="0.25">
      <c r="B79" s="173"/>
      <c r="C79" s="1069" t="s">
        <v>306</v>
      </c>
      <c r="D79" s="1069"/>
      <c r="E79" s="1069"/>
      <c r="F79" s="1069"/>
      <c r="G79" s="1069"/>
      <c r="H79" s="1069"/>
      <c r="I79" s="1069"/>
      <c r="J79" s="1070"/>
      <c r="K79" s="323">
        <f t="shared" si="7"/>
        <v>0</v>
      </c>
      <c r="L79" s="323">
        <f>'M&amp;V'!N466</f>
        <v>0</v>
      </c>
      <c r="M79" s="323">
        <f>'M&amp;V'!O466</f>
        <v>0</v>
      </c>
      <c r="N79" s="323">
        <f>'M&amp;V'!P466</f>
        <v>0</v>
      </c>
    </row>
    <row r="80" spans="2:16" x14ac:dyDescent="0.25">
      <c r="B80" s="1043" t="s">
        <v>15</v>
      </c>
      <c r="C80" s="1044"/>
      <c r="D80" s="1044"/>
      <c r="E80" s="1044"/>
      <c r="F80" s="1044"/>
      <c r="G80" s="1044"/>
      <c r="H80" s="1045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69" t="str">
        <f>IF(ISBLANK('FICusto (ORÇ)'!C90)," ",'FICusto (ORÇ)'!C90)</f>
        <v xml:space="preserve"> </v>
      </c>
      <c r="D81" s="1069"/>
      <c r="E81" s="1069"/>
      <c r="F81" s="1069"/>
      <c r="G81" s="1069"/>
      <c r="H81" s="1070"/>
      <c r="I81" s="508">
        <f>'FICusto (ORÇ)'!I90</f>
        <v>0</v>
      </c>
      <c r="J81" s="125">
        <f>'FICusto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69" t="str">
        <f>IF(ISBLANK('FICusto (ORÇ)'!C91)," ",'FICusto (ORÇ)'!C91)</f>
        <v xml:space="preserve"> </v>
      </c>
      <c r="D82" s="1069"/>
      <c r="E82" s="1069"/>
      <c r="F82" s="1069"/>
      <c r="G82" s="1069"/>
      <c r="H82" s="1070"/>
      <c r="I82" s="508">
        <f>'FICusto (ORÇ)'!I91</f>
        <v>0</v>
      </c>
      <c r="J82" s="125">
        <f>'FICusto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69" t="str">
        <f>IF(ISBLANK('FICusto (ORÇ)'!C92)," ",'FICusto (ORÇ)'!C92)</f>
        <v xml:space="preserve"> </v>
      </c>
      <c r="D83" s="1069"/>
      <c r="E83" s="1069"/>
      <c r="F83" s="1069"/>
      <c r="G83" s="1069"/>
      <c r="H83" s="1070"/>
      <c r="I83" s="508">
        <f>'FICusto (ORÇ)'!I92</f>
        <v>0</v>
      </c>
      <c r="J83" s="125">
        <f>'FICusto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71" t="s">
        <v>976</v>
      </c>
      <c r="D84" s="1071"/>
      <c r="E84" s="1071"/>
      <c r="F84" s="1071"/>
      <c r="G84" s="1071"/>
      <c r="H84" s="1071"/>
      <c r="I84" s="1071"/>
      <c r="J84" s="1072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67" t="s">
        <v>977</v>
      </c>
      <c r="D85" s="1067"/>
      <c r="E85" s="1067"/>
      <c r="F85" s="1067"/>
      <c r="G85" s="1067"/>
      <c r="H85" s="1067"/>
      <c r="I85" s="1067"/>
      <c r="J85" s="1068"/>
      <c r="K85" s="131">
        <f>SUM(K74:K79,K84)</f>
        <v>0</v>
      </c>
      <c r="L85" s="285">
        <f>SUM(L74:L79,L84)</f>
        <v>0</v>
      </c>
      <c r="M85" s="285">
        <f>SUM(M74:M79,M84)</f>
        <v>0</v>
      </c>
      <c r="N85" s="285">
        <f>SUM(N74:N79,N84)</f>
        <v>0</v>
      </c>
    </row>
    <row r="86" spans="2:14" x14ac:dyDescent="0.25">
      <c r="B86" s="179"/>
      <c r="C86" s="981" t="s">
        <v>978</v>
      </c>
      <c r="D86" s="981"/>
      <c r="E86" s="981"/>
      <c r="F86" s="981"/>
      <c r="G86" s="981"/>
      <c r="H86" s="981"/>
      <c r="I86" s="981"/>
      <c r="J86" s="98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11:G11"/>
    <mergeCell ref="Q11:U11"/>
    <mergeCell ref="C12:G12"/>
    <mergeCell ref="Q12:U12"/>
    <mergeCell ref="B2:N2"/>
    <mergeCell ref="P2:X2"/>
    <mergeCell ref="B3:K4"/>
    <mergeCell ref="L3:N3"/>
    <mergeCell ref="P3:X4"/>
    <mergeCell ref="B5:N5"/>
    <mergeCell ref="C8:G8"/>
    <mergeCell ref="Q8:U8"/>
    <mergeCell ref="C9:G9"/>
    <mergeCell ref="Q9:U9"/>
    <mergeCell ref="C10:G10"/>
    <mergeCell ref="Q10:U10"/>
    <mergeCell ref="B6:N6"/>
    <mergeCell ref="P6:X6"/>
    <mergeCell ref="B7:G7"/>
    <mergeCell ref="P7:U7"/>
    <mergeCell ref="C13:G13"/>
    <mergeCell ref="Q13:U13"/>
    <mergeCell ref="C14:G14"/>
    <mergeCell ref="Q14:U14"/>
    <mergeCell ref="C15:G15"/>
    <mergeCell ref="Q15:U15"/>
    <mergeCell ref="C16:G16"/>
    <mergeCell ref="Q16:U16"/>
    <mergeCell ref="C17:G17"/>
    <mergeCell ref="Q17:U17"/>
    <mergeCell ref="C18:G18"/>
    <mergeCell ref="Q18:U18"/>
    <mergeCell ref="C19:G19"/>
    <mergeCell ref="Q19:U19"/>
    <mergeCell ref="C20:G20"/>
    <mergeCell ref="Q20:U20"/>
    <mergeCell ref="C21:G21"/>
    <mergeCell ref="Q21:U21"/>
    <mergeCell ref="C22:G22"/>
    <mergeCell ref="Q22:U22"/>
    <mergeCell ref="C23:G23"/>
    <mergeCell ref="Q23:U23"/>
    <mergeCell ref="C24:G24"/>
    <mergeCell ref="Q24:U24"/>
    <mergeCell ref="C25:G25"/>
    <mergeCell ref="Q25:U25"/>
    <mergeCell ref="C26:G26"/>
    <mergeCell ref="Q26:U26"/>
    <mergeCell ref="C27:G27"/>
    <mergeCell ref="Q27:U27"/>
    <mergeCell ref="C28:G28"/>
    <mergeCell ref="Q28:U28"/>
    <mergeCell ref="C29:G29"/>
    <mergeCell ref="Q29:U29"/>
    <mergeCell ref="C30:G30"/>
    <mergeCell ref="Q30:U30"/>
    <mergeCell ref="C31:G31"/>
    <mergeCell ref="Q31:U31"/>
    <mergeCell ref="C32:G32"/>
    <mergeCell ref="Q32:U32"/>
    <mergeCell ref="C33:G33"/>
    <mergeCell ref="Q33:U33"/>
    <mergeCell ref="C34:G34"/>
    <mergeCell ref="Q34:U34"/>
    <mergeCell ref="C35:G35"/>
    <mergeCell ref="Q35:U35"/>
    <mergeCell ref="C36:G36"/>
    <mergeCell ref="Q36:U36"/>
    <mergeCell ref="C37:G37"/>
    <mergeCell ref="Q37:U37"/>
    <mergeCell ref="C46:G46"/>
    <mergeCell ref="Q46:U46"/>
    <mergeCell ref="C47:G47"/>
    <mergeCell ref="Q47:U47"/>
    <mergeCell ref="C38:G38"/>
    <mergeCell ref="Q38:U38"/>
    <mergeCell ref="C39:G39"/>
    <mergeCell ref="Q39:U39"/>
    <mergeCell ref="C40:G40"/>
    <mergeCell ref="Q40:U40"/>
    <mergeCell ref="C43:G43"/>
    <mergeCell ref="Q43:U43"/>
    <mergeCell ref="C44:G44"/>
    <mergeCell ref="Q44:U44"/>
    <mergeCell ref="C45:G45"/>
    <mergeCell ref="Q45:U45"/>
    <mergeCell ref="C41:G41"/>
    <mergeCell ref="Q41:U41"/>
    <mergeCell ref="C42:G42"/>
    <mergeCell ref="Q42:U42"/>
    <mergeCell ref="C48:G48"/>
    <mergeCell ref="Q48:U48"/>
    <mergeCell ref="C49:J49"/>
    <mergeCell ref="P49:V49"/>
    <mergeCell ref="B50:N50"/>
    <mergeCell ref="P50:V50"/>
    <mergeCell ref="B51:G51"/>
    <mergeCell ref="C52:G52"/>
    <mergeCell ref="T52:U52"/>
    <mergeCell ref="B73:G73"/>
    <mergeCell ref="C74:J74"/>
    <mergeCell ref="C75:J75"/>
    <mergeCell ref="C76:J76"/>
    <mergeCell ref="C69:J69"/>
    <mergeCell ref="C70:J70"/>
    <mergeCell ref="C53:G53"/>
    <mergeCell ref="C54:G54"/>
    <mergeCell ref="C55:G55"/>
    <mergeCell ref="C56:G56"/>
    <mergeCell ref="C57:G57"/>
    <mergeCell ref="C58:G58"/>
    <mergeCell ref="C59:G59"/>
    <mergeCell ref="C60:J60"/>
    <mergeCell ref="C61:J61"/>
    <mergeCell ref="B62:N62"/>
    <mergeCell ref="B63:G63"/>
    <mergeCell ref="C64:J64"/>
    <mergeCell ref="C65:H65"/>
    <mergeCell ref="C66:H66"/>
    <mergeCell ref="C67:H67"/>
    <mergeCell ref="C68:H68"/>
    <mergeCell ref="C71:J71"/>
    <mergeCell ref="B72:N72"/>
    <mergeCell ref="C86:J86"/>
    <mergeCell ref="B80:H80"/>
    <mergeCell ref="C81:H81"/>
    <mergeCell ref="C82:H82"/>
    <mergeCell ref="C83:H83"/>
    <mergeCell ref="C84:J84"/>
    <mergeCell ref="C85:J85"/>
    <mergeCell ref="C77:J77"/>
    <mergeCell ref="C78:J78"/>
    <mergeCell ref="C79:J79"/>
  </mergeCells>
  <conditionalFormatting sqref="R29:R32">
    <cfRule type="cellIs" dxfId="15" priority="2" operator="lessThan">
      <formula>0</formula>
    </cfRule>
  </conditionalFormatting>
  <conditionalFormatting sqref="R52:R53">
    <cfRule type="cellIs" dxfId="14" priority="1" operator="lessThan">
      <formula>0</formula>
    </cfRule>
  </conditionalFormatting>
  <conditionalFormatting sqref="R88:R89">
    <cfRule type="cellIs" dxfId="13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F56D3-E250-46E2-A95B-7CFD13EE7A96}">
  <sheetPr codeName="Planilha19">
    <tabColor theme="2"/>
  </sheetPr>
  <dimension ref="B2:BE46"/>
  <sheetViews>
    <sheetView showGridLines="0" zoomScale="90" zoomScaleNormal="90" workbookViewId="0">
      <pane ySplit="3" topLeftCell="A4" activePane="bottomLeft" state="frozen"/>
      <selection activeCell="H20" sqref="H20"/>
      <selection pane="bottomLeft" activeCell="D20" sqref="D20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42578125" style="373" customWidth="1"/>
    <col min="4" max="4" width="18.42578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27" ht="22.5" customHeight="1" x14ac:dyDescent="0.2">
      <c r="B2" s="1087" t="s">
        <v>979</v>
      </c>
      <c r="C2" s="1087"/>
      <c r="D2" s="1087"/>
      <c r="E2" s="1087"/>
      <c r="F2" s="1087"/>
      <c r="G2" s="1087"/>
    </row>
    <row r="3" spans="2:27" x14ac:dyDescent="0.2">
      <c r="B3" s="1048" t="s">
        <v>991</v>
      </c>
      <c r="C3" s="1049"/>
      <c r="D3" s="1049"/>
      <c r="E3" s="1049"/>
      <c r="F3" s="1049"/>
      <c r="G3" s="328" t="s">
        <v>31</v>
      </c>
      <c r="H3" s="387" t="s">
        <v>997</v>
      </c>
      <c r="I3" s="387" t="s">
        <v>998</v>
      </c>
      <c r="J3" s="387" t="s">
        <v>999</v>
      </c>
      <c r="K3" s="387" t="s">
        <v>1000</v>
      </c>
      <c r="L3" s="387" t="s">
        <v>1001</v>
      </c>
      <c r="M3" s="387" t="s">
        <v>1002</v>
      </c>
      <c r="N3" s="387" t="s">
        <v>1003</v>
      </c>
      <c r="O3" s="387" t="s">
        <v>1004</v>
      </c>
      <c r="P3" s="387" t="s">
        <v>1005</v>
      </c>
      <c r="Q3" s="387" t="s">
        <v>1006</v>
      </c>
      <c r="R3" s="387" t="s">
        <v>1007</v>
      </c>
      <c r="S3" s="387" t="s">
        <v>1008</v>
      </c>
      <c r="T3" s="387" t="s">
        <v>1009</v>
      </c>
      <c r="U3" s="387" t="s">
        <v>1010</v>
      </c>
      <c r="V3" s="387" t="s">
        <v>1011</v>
      </c>
      <c r="W3" s="387" t="s">
        <v>1012</v>
      </c>
      <c r="X3" s="387" t="s">
        <v>1013</v>
      </c>
      <c r="Y3" s="387" t="s">
        <v>1014</v>
      </c>
      <c r="Z3" s="387" t="s">
        <v>1015</v>
      </c>
      <c r="AA3" s="387" t="s">
        <v>1016</v>
      </c>
    </row>
    <row r="4" spans="2:27" x14ac:dyDescent="0.2">
      <c r="B4" s="1048" t="s">
        <v>863</v>
      </c>
      <c r="C4" s="1049"/>
      <c r="D4" s="1049"/>
      <c r="E4" s="1049"/>
      <c r="F4" s="1055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</row>
    <row r="5" spans="2:27" s="383" customFormat="1" x14ac:dyDescent="0.2">
      <c r="B5" s="181"/>
      <c r="C5" s="182"/>
      <c r="D5" s="182"/>
      <c r="E5" s="182"/>
      <c r="F5" s="183"/>
      <c r="G5" s="184" t="s">
        <v>31</v>
      </c>
      <c r="H5" s="185" t="str">
        <f>H3</f>
        <v>fonte 1</v>
      </c>
      <c r="I5" s="185" t="str">
        <f t="shared" ref="I5:AA5" si="0">I3</f>
        <v>fonte 2</v>
      </c>
      <c r="J5" s="185" t="str">
        <f t="shared" si="0"/>
        <v>fonte 3</v>
      </c>
      <c r="K5" s="185" t="str">
        <f t="shared" si="0"/>
        <v>fonte 4</v>
      </c>
      <c r="L5" s="185" t="str">
        <f t="shared" si="0"/>
        <v>fonte 5</v>
      </c>
      <c r="M5" s="185" t="str">
        <f t="shared" si="0"/>
        <v>fonte 6</v>
      </c>
      <c r="N5" s="185" t="str">
        <f t="shared" si="0"/>
        <v>fonte 7</v>
      </c>
      <c r="O5" s="185" t="str">
        <f t="shared" si="0"/>
        <v>fonte 8</v>
      </c>
      <c r="P5" s="185" t="str">
        <f t="shared" si="0"/>
        <v>fonte 9</v>
      </c>
      <c r="Q5" s="185" t="str">
        <f t="shared" si="0"/>
        <v>fonte 10</v>
      </c>
      <c r="R5" s="185" t="str">
        <f t="shared" si="0"/>
        <v>fonte 11</v>
      </c>
      <c r="S5" s="185" t="str">
        <f t="shared" si="0"/>
        <v>fonte 12</v>
      </c>
      <c r="T5" s="185" t="str">
        <f t="shared" si="0"/>
        <v>fonte 13</v>
      </c>
      <c r="U5" s="185" t="str">
        <f t="shared" si="0"/>
        <v>fonte 14</v>
      </c>
      <c r="V5" s="185" t="str">
        <f t="shared" si="0"/>
        <v>fonte 15</v>
      </c>
      <c r="W5" s="185" t="str">
        <f t="shared" si="0"/>
        <v>fonte 16</v>
      </c>
      <c r="X5" s="185" t="str">
        <f t="shared" si="0"/>
        <v>fonte 17</v>
      </c>
      <c r="Y5" s="185" t="str">
        <f t="shared" si="0"/>
        <v>fonte 18</v>
      </c>
      <c r="Z5" s="185" t="str">
        <f t="shared" si="0"/>
        <v>fonte 19</v>
      </c>
      <c r="AA5" s="185" t="str">
        <f t="shared" si="0"/>
        <v>fonte 20</v>
      </c>
    </row>
    <row r="6" spans="2:27" x14ac:dyDescent="0.2">
      <c r="B6" s="181">
        <v>1</v>
      </c>
      <c r="C6" s="186" t="s">
        <v>358</v>
      </c>
      <c r="D6" s="186"/>
      <c r="E6" s="187"/>
      <c r="F6" s="188"/>
      <c r="G6" s="189"/>
      <c r="H6" s="638"/>
      <c r="I6" s="638"/>
      <c r="J6" s="638"/>
      <c r="K6" s="638"/>
      <c r="L6" s="638"/>
      <c r="M6" s="638"/>
      <c r="N6" s="638"/>
      <c r="O6" s="638"/>
      <c r="P6" s="638"/>
      <c r="Q6" s="638"/>
      <c r="R6" s="638"/>
      <c r="S6" s="638"/>
      <c r="T6" s="638"/>
      <c r="U6" s="638"/>
      <c r="V6" s="638"/>
      <c r="W6" s="638"/>
      <c r="X6" s="638"/>
      <c r="Y6" s="638"/>
      <c r="Z6" s="638"/>
      <c r="AA6" s="638"/>
    </row>
    <row r="7" spans="2:27" ht="18" x14ac:dyDescent="0.2">
      <c r="B7" s="181">
        <f>B6+1</f>
        <v>2</v>
      </c>
      <c r="C7" s="186" t="s">
        <v>989</v>
      </c>
      <c r="D7" s="186"/>
      <c r="E7" s="191" t="s">
        <v>361</v>
      </c>
      <c r="F7" s="192" t="s">
        <v>406</v>
      </c>
      <c r="G7" s="201">
        <f>SUM(H7:AA7)</f>
        <v>0</v>
      </c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59"/>
      <c r="U7" s="659"/>
      <c r="V7" s="659"/>
      <c r="W7" s="659"/>
      <c r="X7" s="659"/>
      <c r="Y7" s="659"/>
      <c r="Z7" s="659"/>
      <c r="AA7" s="659"/>
    </row>
    <row r="8" spans="2:27" ht="18" x14ac:dyDescent="0.2">
      <c r="B8" s="181">
        <f>B7+1</f>
        <v>3</v>
      </c>
      <c r="C8" s="186" t="s">
        <v>16</v>
      </c>
      <c r="D8" s="186"/>
      <c r="E8" s="191"/>
      <c r="F8" s="192" t="s">
        <v>405</v>
      </c>
      <c r="G8" s="194">
        <f>SUM(H8:AA8)</f>
        <v>0</v>
      </c>
      <c r="H8" s="617"/>
      <c r="I8" s="617"/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</row>
    <row r="9" spans="2:27" ht="18" x14ac:dyDescent="0.2">
      <c r="B9" s="239">
        <f>B8+1</f>
        <v>4</v>
      </c>
      <c r="C9" s="186" t="s">
        <v>990</v>
      </c>
      <c r="D9" s="186"/>
      <c r="E9" s="191" t="s">
        <v>368</v>
      </c>
      <c r="F9" s="192" t="s">
        <v>390</v>
      </c>
      <c r="G9" s="201">
        <f>SUM(H9:AA9)</f>
        <v>0</v>
      </c>
      <c r="H9" s="195">
        <f>H7*H8*0.001</f>
        <v>0</v>
      </c>
      <c r="I9" s="195">
        <f t="shared" ref="I9:AA9" si="1">I7*I8*0.001</f>
        <v>0</v>
      </c>
      <c r="J9" s="195">
        <f t="shared" si="1"/>
        <v>0</v>
      </c>
      <c r="K9" s="195">
        <f t="shared" si="1"/>
        <v>0</v>
      </c>
      <c r="L9" s="195">
        <f t="shared" si="1"/>
        <v>0</v>
      </c>
      <c r="M9" s="195">
        <f t="shared" si="1"/>
        <v>0</v>
      </c>
      <c r="N9" s="195">
        <f t="shared" si="1"/>
        <v>0</v>
      </c>
      <c r="O9" s="195">
        <f t="shared" si="1"/>
        <v>0</v>
      </c>
      <c r="P9" s="195">
        <f t="shared" si="1"/>
        <v>0</v>
      </c>
      <c r="Q9" s="195">
        <f t="shared" si="1"/>
        <v>0</v>
      </c>
      <c r="R9" s="195">
        <f t="shared" si="1"/>
        <v>0</v>
      </c>
      <c r="S9" s="195">
        <f t="shared" si="1"/>
        <v>0</v>
      </c>
      <c r="T9" s="195">
        <f t="shared" si="1"/>
        <v>0</v>
      </c>
      <c r="U9" s="195">
        <f t="shared" si="1"/>
        <v>0</v>
      </c>
      <c r="V9" s="195">
        <f t="shared" si="1"/>
        <v>0</v>
      </c>
      <c r="W9" s="195">
        <f t="shared" si="1"/>
        <v>0</v>
      </c>
      <c r="X9" s="195">
        <f t="shared" si="1"/>
        <v>0</v>
      </c>
      <c r="Y9" s="195">
        <f t="shared" si="1"/>
        <v>0</v>
      </c>
      <c r="Z9" s="195">
        <f t="shared" si="1"/>
        <v>0</v>
      </c>
      <c r="AA9" s="195">
        <f t="shared" si="1"/>
        <v>0</v>
      </c>
    </row>
    <row r="10" spans="2:27" x14ac:dyDescent="0.2">
      <c r="B10" s="1081">
        <f>B9+1</f>
        <v>5</v>
      </c>
      <c r="C10" s="186" t="s">
        <v>1017</v>
      </c>
      <c r="D10" s="186"/>
      <c r="E10" s="191" t="s">
        <v>371</v>
      </c>
      <c r="F10" s="192"/>
      <c r="G10" s="196"/>
      <c r="H10" s="615"/>
      <c r="I10" s="615"/>
      <c r="J10" s="615"/>
      <c r="K10" s="615"/>
      <c r="L10" s="615"/>
      <c r="M10" s="615"/>
      <c r="N10" s="615"/>
      <c r="O10" s="615"/>
      <c r="P10" s="615"/>
      <c r="Q10" s="615"/>
      <c r="R10" s="615"/>
      <c r="S10" s="615"/>
      <c r="T10" s="615"/>
      <c r="U10" s="615"/>
      <c r="V10" s="615"/>
      <c r="W10" s="615"/>
      <c r="X10" s="615"/>
      <c r="Y10" s="615"/>
      <c r="Z10" s="615"/>
      <c r="AA10" s="615"/>
    </row>
    <row r="11" spans="2:27" x14ac:dyDescent="0.2">
      <c r="B11" s="1083"/>
      <c r="C11" s="197" t="s">
        <v>1018</v>
      </c>
      <c r="D11" s="197"/>
      <c r="E11" s="198" t="s">
        <v>373</v>
      </c>
      <c r="F11" s="192"/>
      <c r="G11" s="196"/>
      <c r="H11" s="616"/>
      <c r="I11" s="616"/>
      <c r="J11" s="616"/>
      <c r="K11" s="616"/>
      <c r="L11" s="616"/>
      <c r="M11" s="616"/>
      <c r="N11" s="616"/>
      <c r="O11" s="616"/>
      <c r="P11" s="616"/>
      <c r="Q11" s="616"/>
      <c r="R11" s="616"/>
      <c r="S11" s="616"/>
      <c r="T11" s="616"/>
      <c r="U11" s="616"/>
      <c r="V11" s="616"/>
      <c r="W11" s="616"/>
      <c r="X11" s="616"/>
      <c r="Y11" s="616"/>
      <c r="Z11" s="616"/>
      <c r="AA11" s="616"/>
    </row>
    <row r="12" spans="2:27" ht="18" x14ac:dyDescent="0.2">
      <c r="B12" s="1082"/>
      <c r="C12" s="186" t="s">
        <v>374</v>
      </c>
      <c r="D12" s="186"/>
      <c r="E12" s="191" t="s">
        <v>375</v>
      </c>
      <c r="F12" s="192" t="s">
        <v>391</v>
      </c>
      <c r="G12" s="196"/>
      <c r="H12" s="199">
        <f>H10*H11</f>
        <v>0</v>
      </c>
      <c r="I12" s="199">
        <f t="shared" ref="I12:AA12" si="2">I10*I11</f>
        <v>0</v>
      </c>
      <c r="J12" s="199">
        <f t="shared" si="2"/>
        <v>0</v>
      </c>
      <c r="K12" s="199">
        <f t="shared" si="2"/>
        <v>0</v>
      </c>
      <c r="L12" s="199">
        <f t="shared" si="2"/>
        <v>0</v>
      </c>
      <c r="M12" s="199">
        <f t="shared" si="2"/>
        <v>0</v>
      </c>
      <c r="N12" s="199">
        <f t="shared" si="2"/>
        <v>0</v>
      </c>
      <c r="O12" s="199">
        <f t="shared" si="2"/>
        <v>0</v>
      </c>
      <c r="P12" s="199">
        <f t="shared" si="2"/>
        <v>0</v>
      </c>
      <c r="Q12" s="199">
        <f t="shared" si="2"/>
        <v>0</v>
      </c>
      <c r="R12" s="199">
        <f t="shared" si="2"/>
        <v>0</v>
      </c>
      <c r="S12" s="199">
        <f t="shared" si="2"/>
        <v>0</v>
      </c>
      <c r="T12" s="199">
        <f t="shared" si="2"/>
        <v>0</v>
      </c>
      <c r="U12" s="199">
        <f t="shared" si="2"/>
        <v>0</v>
      </c>
      <c r="V12" s="199">
        <f t="shared" si="2"/>
        <v>0</v>
      </c>
      <c r="W12" s="199">
        <f t="shared" si="2"/>
        <v>0</v>
      </c>
      <c r="X12" s="199">
        <f t="shared" si="2"/>
        <v>0</v>
      </c>
      <c r="Y12" s="199">
        <f t="shared" si="2"/>
        <v>0</v>
      </c>
      <c r="Z12" s="199">
        <f t="shared" si="2"/>
        <v>0</v>
      </c>
      <c r="AA12" s="199">
        <f t="shared" si="2"/>
        <v>0</v>
      </c>
    </row>
    <row r="13" spans="2:27" x14ac:dyDescent="0.2">
      <c r="B13" s="1081">
        <f>B10+1</f>
        <v>6</v>
      </c>
      <c r="C13" s="186" t="s">
        <v>994</v>
      </c>
      <c r="D13" s="186"/>
      <c r="E13" s="191" t="s">
        <v>278</v>
      </c>
      <c r="F13" s="192" t="s">
        <v>696</v>
      </c>
      <c r="G13" s="290">
        <v>12</v>
      </c>
      <c r="H13" s="617"/>
      <c r="I13" s="617"/>
      <c r="J13" s="617"/>
      <c r="K13" s="617"/>
      <c r="L13" s="617"/>
      <c r="M13" s="617"/>
      <c r="N13" s="617"/>
      <c r="O13" s="617"/>
      <c r="P13" s="617"/>
      <c r="Q13" s="617"/>
      <c r="R13" s="617"/>
      <c r="S13" s="617"/>
      <c r="T13" s="617"/>
      <c r="U13" s="617"/>
      <c r="V13" s="617"/>
      <c r="W13" s="617"/>
      <c r="X13" s="617"/>
      <c r="Y13" s="617"/>
      <c r="Z13" s="617"/>
      <c r="AA13" s="617"/>
    </row>
    <row r="14" spans="2:27" x14ac:dyDescent="0.2">
      <c r="B14" s="1083"/>
      <c r="C14" s="186" t="s">
        <v>995</v>
      </c>
      <c r="D14" s="186"/>
      <c r="E14" s="187" t="s">
        <v>699</v>
      </c>
      <c r="F14" s="192" t="s">
        <v>697</v>
      </c>
      <c r="G14" s="290">
        <v>22</v>
      </c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</row>
    <row r="15" spans="2:27" x14ac:dyDescent="0.2">
      <c r="B15" s="1082"/>
      <c r="C15" s="186" t="s">
        <v>996</v>
      </c>
      <c r="D15" s="186"/>
      <c r="E15" s="187" t="s">
        <v>700</v>
      </c>
      <c r="F15" s="192" t="s">
        <v>698</v>
      </c>
      <c r="G15" s="290">
        <v>3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</row>
    <row r="17" spans="2:27" x14ac:dyDescent="0.2">
      <c r="B17" s="1086" t="s">
        <v>864</v>
      </c>
      <c r="C17" s="1086"/>
      <c r="D17" s="1086"/>
      <c r="E17" s="1086"/>
      <c r="F17" s="1086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</row>
    <row r="18" spans="2:27" s="383" customFormat="1" x14ac:dyDescent="0.2">
      <c r="B18" s="181"/>
      <c r="C18" s="206"/>
      <c r="D18" s="206"/>
      <c r="E18" s="206"/>
      <c r="F18" s="204"/>
      <c r="G18" s="184" t="s">
        <v>31</v>
      </c>
      <c r="H18" s="185" t="s">
        <v>640</v>
      </c>
      <c r="I18" s="185" t="s">
        <v>641</v>
      </c>
      <c r="J18" s="185" t="s">
        <v>642</v>
      </c>
      <c r="K18" s="185" t="s">
        <v>643</v>
      </c>
      <c r="L18" s="185" t="s">
        <v>644</v>
      </c>
      <c r="M18" s="185" t="s">
        <v>645</v>
      </c>
      <c r="N18" s="185" t="s">
        <v>646</v>
      </c>
      <c r="O18" s="185" t="s">
        <v>647</v>
      </c>
      <c r="P18" s="185" t="s">
        <v>648</v>
      </c>
      <c r="Q18" s="185" t="s">
        <v>649</v>
      </c>
      <c r="R18" s="185" t="s">
        <v>650</v>
      </c>
      <c r="S18" s="185" t="s">
        <v>651</v>
      </c>
      <c r="T18" s="185" t="s">
        <v>652</v>
      </c>
      <c r="U18" s="185" t="s">
        <v>653</v>
      </c>
      <c r="V18" s="185" t="s">
        <v>654</v>
      </c>
      <c r="W18" s="185" t="s">
        <v>655</v>
      </c>
      <c r="X18" s="185" t="s">
        <v>656</v>
      </c>
      <c r="Y18" s="185" t="s">
        <v>657</v>
      </c>
      <c r="Z18" s="185" t="s">
        <v>658</v>
      </c>
      <c r="AA18" s="185" t="s">
        <v>659</v>
      </c>
    </row>
    <row r="19" spans="2:27" ht="18" customHeight="1" x14ac:dyDescent="0.2">
      <c r="B19" s="181">
        <f>B13+1</f>
        <v>7</v>
      </c>
      <c r="C19" s="207" t="s">
        <v>992</v>
      </c>
      <c r="D19" s="207"/>
      <c r="E19" s="208" t="s">
        <v>368</v>
      </c>
      <c r="F19" s="1128" t="s">
        <v>396</v>
      </c>
      <c r="G19" s="202">
        <f>SUM(H19:AA19)</f>
        <v>0</v>
      </c>
      <c r="H19" s="514"/>
      <c r="I19" s="514"/>
      <c r="J19" s="514"/>
      <c r="K19" s="514"/>
      <c r="L19" s="514"/>
      <c r="M19" s="514"/>
      <c r="N19" s="514"/>
      <c r="O19" s="514"/>
      <c r="P19" s="514"/>
      <c r="Q19" s="514"/>
      <c r="R19" s="514"/>
      <c r="S19" s="514"/>
      <c r="T19" s="514"/>
      <c r="U19" s="514"/>
      <c r="V19" s="514"/>
      <c r="W19" s="514"/>
      <c r="X19" s="514"/>
      <c r="Y19" s="514"/>
      <c r="Z19" s="514"/>
      <c r="AA19" s="514"/>
    </row>
    <row r="20" spans="2:27" ht="18" customHeight="1" x14ac:dyDescent="0.2">
      <c r="B20" s="181">
        <f t="shared" ref="B20:B26" si="3">B19+1</f>
        <v>8</v>
      </c>
      <c r="C20" s="209" t="s">
        <v>1071</v>
      </c>
      <c r="D20" s="664"/>
      <c r="E20" s="198" t="s">
        <v>2</v>
      </c>
      <c r="F20" s="1129"/>
      <c r="G20" s="512">
        <f>G19*D20</f>
        <v>0</v>
      </c>
      <c r="H20" s="513">
        <f>H19*$D$20</f>
        <v>0</v>
      </c>
      <c r="I20" s="513">
        <f t="shared" ref="I20:AA20" si="4">I19*$D$20</f>
        <v>0</v>
      </c>
      <c r="J20" s="513">
        <f t="shared" si="4"/>
        <v>0</v>
      </c>
      <c r="K20" s="513">
        <f t="shared" si="4"/>
        <v>0</v>
      </c>
      <c r="L20" s="513">
        <f t="shared" si="4"/>
        <v>0</v>
      </c>
      <c r="M20" s="513">
        <f t="shared" si="4"/>
        <v>0</v>
      </c>
      <c r="N20" s="513">
        <f t="shared" si="4"/>
        <v>0</v>
      </c>
      <c r="O20" s="513">
        <f t="shared" si="4"/>
        <v>0</v>
      </c>
      <c r="P20" s="513">
        <f t="shared" si="4"/>
        <v>0</v>
      </c>
      <c r="Q20" s="513">
        <f t="shared" si="4"/>
        <v>0</v>
      </c>
      <c r="R20" s="513">
        <f t="shared" si="4"/>
        <v>0</v>
      </c>
      <c r="S20" s="513">
        <f t="shared" si="4"/>
        <v>0</v>
      </c>
      <c r="T20" s="513">
        <f t="shared" si="4"/>
        <v>0</v>
      </c>
      <c r="U20" s="513">
        <f t="shared" si="4"/>
        <v>0</v>
      </c>
      <c r="V20" s="513">
        <f t="shared" si="4"/>
        <v>0</v>
      </c>
      <c r="W20" s="513">
        <f t="shared" si="4"/>
        <v>0</v>
      </c>
      <c r="X20" s="513">
        <f t="shared" si="4"/>
        <v>0</v>
      </c>
      <c r="Y20" s="513">
        <f t="shared" si="4"/>
        <v>0</v>
      </c>
      <c r="Z20" s="513">
        <f t="shared" si="4"/>
        <v>0</v>
      </c>
      <c r="AA20" s="513">
        <f t="shared" si="4"/>
        <v>0</v>
      </c>
    </row>
    <row r="21" spans="2:27" ht="18" customHeight="1" x14ac:dyDescent="0.2">
      <c r="B21" s="181">
        <f t="shared" si="3"/>
        <v>9</v>
      </c>
      <c r="C21" s="207" t="s">
        <v>1028</v>
      </c>
      <c r="D21" s="207"/>
      <c r="E21" s="208" t="s">
        <v>368</v>
      </c>
      <c r="F21" s="515" t="s">
        <v>1027</v>
      </c>
      <c r="G21" s="202">
        <f>SUM(H21:AA21)</f>
        <v>0</v>
      </c>
      <c r="H21" s="514"/>
      <c r="I21" s="514"/>
      <c r="J21" s="514"/>
      <c r="K21" s="514"/>
      <c r="L21" s="514"/>
      <c r="M21" s="514"/>
      <c r="N21" s="514"/>
      <c r="O21" s="514"/>
      <c r="P21" s="514"/>
      <c r="Q21" s="514"/>
      <c r="R21" s="514"/>
      <c r="S21" s="514"/>
      <c r="T21" s="514"/>
      <c r="U21" s="514"/>
      <c r="V21" s="514"/>
      <c r="W21" s="514"/>
      <c r="X21" s="514"/>
      <c r="Y21" s="514"/>
      <c r="Z21" s="514"/>
      <c r="AA21" s="514"/>
    </row>
    <row r="22" spans="2:27" ht="18" customHeight="1" x14ac:dyDescent="0.2">
      <c r="B22" s="181">
        <f t="shared" si="3"/>
        <v>10</v>
      </c>
      <c r="C22" s="207" t="s">
        <v>1019</v>
      </c>
      <c r="D22" s="207"/>
      <c r="E22" s="208" t="s">
        <v>382</v>
      </c>
      <c r="F22" s="1128" t="s">
        <v>1020</v>
      </c>
      <c r="G22" s="202">
        <f>SUM(H22:AA22)</f>
        <v>0</v>
      </c>
      <c r="H22" s="514"/>
      <c r="I22" s="514"/>
      <c r="J22" s="514"/>
      <c r="K22" s="514"/>
      <c r="L22" s="514"/>
      <c r="M22" s="514"/>
      <c r="N22" s="514"/>
      <c r="O22" s="514"/>
      <c r="P22" s="514"/>
      <c r="Q22" s="514"/>
      <c r="R22" s="514"/>
      <c r="S22" s="514"/>
      <c r="T22" s="514"/>
      <c r="U22" s="514"/>
      <c r="V22" s="514"/>
      <c r="W22" s="514"/>
      <c r="X22" s="514"/>
      <c r="Y22" s="514"/>
      <c r="Z22" s="514"/>
      <c r="AA22" s="514"/>
    </row>
    <row r="23" spans="2:27" ht="18" customHeight="1" x14ac:dyDescent="0.2">
      <c r="B23" s="181">
        <f t="shared" si="3"/>
        <v>11</v>
      </c>
      <c r="C23" s="209" t="s">
        <v>1072</v>
      </c>
      <c r="D23" s="664"/>
      <c r="E23" s="198" t="s">
        <v>2</v>
      </c>
      <c r="F23" s="1129"/>
      <c r="G23" s="512">
        <f>G22*D23</f>
        <v>0</v>
      </c>
      <c r="H23" s="513">
        <f>H22*$D$23</f>
        <v>0</v>
      </c>
      <c r="I23" s="513">
        <f t="shared" ref="I23:AA23" si="5">I22*$D$23</f>
        <v>0</v>
      </c>
      <c r="J23" s="513">
        <f t="shared" si="5"/>
        <v>0</v>
      </c>
      <c r="K23" s="513">
        <f t="shared" si="5"/>
        <v>0</v>
      </c>
      <c r="L23" s="513">
        <f t="shared" si="5"/>
        <v>0</v>
      </c>
      <c r="M23" s="513">
        <f t="shared" si="5"/>
        <v>0</v>
      </c>
      <c r="N23" s="513">
        <f t="shared" si="5"/>
        <v>0</v>
      </c>
      <c r="O23" s="513">
        <f t="shared" si="5"/>
        <v>0</v>
      </c>
      <c r="P23" s="513">
        <f t="shared" si="5"/>
        <v>0</v>
      </c>
      <c r="Q23" s="513">
        <f t="shared" si="5"/>
        <v>0</v>
      </c>
      <c r="R23" s="513">
        <f t="shared" si="5"/>
        <v>0</v>
      </c>
      <c r="S23" s="513">
        <f t="shared" si="5"/>
        <v>0</v>
      </c>
      <c r="T23" s="513">
        <f t="shared" si="5"/>
        <v>0</v>
      </c>
      <c r="U23" s="513">
        <f t="shared" si="5"/>
        <v>0</v>
      </c>
      <c r="V23" s="513">
        <f t="shared" si="5"/>
        <v>0</v>
      </c>
      <c r="W23" s="513">
        <f t="shared" si="5"/>
        <v>0</v>
      </c>
      <c r="X23" s="513">
        <f t="shared" si="5"/>
        <v>0</v>
      </c>
      <c r="Y23" s="513">
        <f t="shared" si="5"/>
        <v>0</v>
      </c>
      <c r="Z23" s="513">
        <f t="shared" si="5"/>
        <v>0</v>
      </c>
      <c r="AA23" s="513">
        <f t="shared" si="5"/>
        <v>0</v>
      </c>
    </row>
    <row r="24" spans="2:27" ht="18" customHeight="1" x14ac:dyDescent="0.2">
      <c r="B24" s="181">
        <f t="shared" si="3"/>
        <v>12</v>
      </c>
      <c r="C24" s="207" t="s">
        <v>1021</v>
      </c>
      <c r="D24" s="207"/>
      <c r="E24" s="208" t="s">
        <v>382</v>
      </c>
      <c r="F24" s="1128" t="s">
        <v>1022</v>
      </c>
      <c r="G24" s="202">
        <f>SUM(H24:AA24)</f>
        <v>0</v>
      </c>
      <c r="H24" s="514"/>
      <c r="I24" s="514"/>
      <c r="J24" s="514"/>
      <c r="K24" s="514"/>
      <c r="L24" s="514"/>
      <c r="M24" s="514"/>
      <c r="N24" s="514"/>
      <c r="O24" s="514"/>
      <c r="P24" s="514"/>
      <c r="Q24" s="514"/>
      <c r="R24" s="514"/>
      <c r="S24" s="514"/>
      <c r="T24" s="514"/>
      <c r="U24" s="514"/>
      <c r="V24" s="514"/>
      <c r="W24" s="514"/>
      <c r="X24" s="514"/>
      <c r="Y24" s="514"/>
      <c r="Z24" s="514"/>
      <c r="AA24" s="514"/>
    </row>
    <row r="25" spans="2:27" ht="18" customHeight="1" x14ac:dyDescent="0.2">
      <c r="B25" s="181">
        <f t="shared" si="3"/>
        <v>13</v>
      </c>
      <c r="C25" s="209" t="s">
        <v>1073</v>
      </c>
      <c r="D25" s="664"/>
      <c r="E25" s="198" t="s">
        <v>2</v>
      </c>
      <c r="F25" s="1129"/>
      <c r="G25" s="512">
        <f>G24*D25</f>
        <v>0</v>
      </c>
      <c r="H25" s="513">
        <f>H24*$D$25</f>
        <v>0</v>
      </c>
      <c r="I25" s="513">
        <f t="shared" ref="I25:AA25" si="6">I24*$D$25</f>
        <v>0</v>
      </c>
      <c r="J25" s="513">
        <f t="shared" si="6"/>
        <v>0</v>
      </c>
      <c r="K25" s="513">
        <f t="shared" si="6"/>
        <v>0</v>
      </c>
      <c r="L25" s="513">
        <f t="shared" si="6"/>
        <v>0</v>
      </c>
      <c r="M25" s="513">
        <f t="shared" si="6"/>
        <v>0</v>
      </c>
      <c r="N25" s="513">
        <f t="shared" si="6"/>
        <v>0</v>
      </c>
      <c r="O25" s="513">
        <f t="shared" si="6"/>
        <v>0</v>
      </c>
      <c r="P25" s="513">
        <f t="shared" si="6"/>
        <v>0</v>
      </c>
      <c r="Q25" s="513">
        <f t="shared" si="6"/>
        <v>0</v>
      </c>
      <c r="R25" s="513">
        <f t="shared" si="6"/>
        <v>0</v>
      </c>
      <c r="S25" s="513">
        <f t="shared" si="6"/>
        <v>0</v>
      </c>
      <c r="T25" s="513">
        <f t="shared" si="6"/>
        <v>0</v>
      </c>
      <c r="U25" s="513">
        <f t="shared" si="6"/>
        <v>0</v>
      </c>
      <c r="V25" s="513">
        <f t="shared" si="6"/>
        <v>0</v>
      </c>
      <c r="W25" s="513">
        <f t="shared" si="6"/>
        <v>0</v>
      </c>
      <c r="X25" s="513">
        <f t="shared" si="6"/>
        <v>0</v>
      </c>
      <c r="Y25" s="513">
        <f t="shared" si="6"/>
        <v>0</v>
      </c>
      <c r="Z25" s="513">
        <f t="shared" si="6"/>
        <v>0</v>
      </c>
      <c r="AA25" s="513">
        <f t="shared" si="6"/>
        <v>0</v>
      </c>
    </row>
    <row r="26" spans="2:27" ht="18" x14ac:dyDescent="0.2">
      <c r="B26" s="181">
        <f t="shared" si="3"/>
        <v>14</v>
      </c>
      <c r="C26" s="207" t="s">
        <v>1023</v>
      </c>
      <c r="D26" s="207"/>
      <c r="E26" s="208" t="s">
        <v>382</v>
      </c>
      <c r="F26" s="192" t="s">
        <v>399</v>
      </c>
      <c r="G26" s="202">
        <f>SUM(H26:AA26)</f>
        <v>0</v>
      </c>
      <c r="H26" s="513">
        <f>SUM(H24,H22)</f>
        <v>0</v>
      </c>
      <c r="I26" s="513">
        <f t="shared" ref="I26:AA26" si="7">SUM(I24,I22)</f>
        <v>0</v>
      </c>
      <c r="J26" s="513">
        <f t="shared" si="7"/>
        <v>0</v>
      </c>
      <c r="K26" s="513">
        <f t="shared" si="7"/>
        <v>0</v>
      </c>
      <c r="L26" s="513">
        <f t="shared" si="7"/>
        <v>0</v>
      </c>
      <c r="M26" s="513">
        <f t="shared" si="7"/>
        <v>0</v>
      </c>
      <c r="N26" s="513">
        <f t="shared" si="7"/>
        <v>0</v>
      </c>
      <c r="O26" s="513">
        <f t="shared" si="7"/>
        <v>0</v>
      </c>
      <c r="P26" s="513">
        <f t="shared" si="7"/>
        <v>0</v>
      </c>
      <c r="Q26" s="513">
        <f t="shared" si="7"/>
        <v>0</v>
      </c>
      <c r="R26" s="513">
        <f t="shared" si="7"/>
        <v>0</v>
      </c>
      <c r="S26" s="513">
        <f t="shared" si="7"/>
        <v>0</v>
      </c>
      <c r="T26" s="513">
        <f t="shared" si="7"/>
        <v>0</v>
      </c>
      <c r="U26" s="513">
        <f t="shared" si="7"/>
        <v>0</v>
      </c>
      <c r="V26" s="513">
        <f t="shared" si="7"/>
        <v>0</v>
      </c>
      <c r="W26" s="513">
        <f t="shared" si="7"/>
        <v>0</v>
      </c>
      <c r="X26" s="513">
        <f t="shared" si="7"/>
        <v>0</v>
      </c>
      <c r="Y26" s="513">
        <f t="shared" si="7"/>
        <v>0</v>
      </c>
      <c r="Z26" s="513">
        <f t="shared" si="7"/>
        <v>0</v>
      </c>
      <c r="AA26" s="513">
        <f t="shared" si="7"/>
        <v>0</v>
      </c>
    </row>
    <row r="27" spans="2:27" ht="18" x14ac:dyDescent="0.2">
      <c r="B27" s="213"/>
      <c r="C27" s="214" t="s">
        <v>988</v>
      </c>
      <c r="D27" s="214"/>
      <c r="E27" s="215" t="s">
        <v>2</v>
      </c>
      <c r="F27" s="216" t="s">
        <v>987</v>
      </c>
      <c r="G27" s="217">
        <f>SUM(H27:AA27)</f>
        <v>0</v>
      </c>
      <c r="H27" s="218">
        <f>SUM(H25,H23,H20)</f>
        <v>0</v>
      </c>
      <c r="I27" s="218">
        <f t="shared" ref="I27:AA27" si="8">SUM(I25,I23,I20)</f>
        <v>0</v>
      </c>
      <c r="J27" s="218">
        <f t="shared" si="8"/>
        <v>0</v>
      </c>
      <c r="K27" s="218">
        <f t="shared" si="8"/>
        <v>0</v>
      </c>
      <c r="L27" s="218">
        <f t="shared" si="8"/>
        <v>0</v>
      </c>
      <c r="M27" s="218">
        <f t="shared" si="8"/>
        <v>0</v>
      </c>
      <c r="N27" s="218">
        <f t="shared" si="8"/>
        <v>0</v>
      </c>
      <c r="O27" s="218">
        <f t="shared" si="8"/>
        <v>0</v>
      </c>
      <c r="P27" s="218">
        <f t="shared" si="8"/>
        <v>0</v>
      </c>
      <c r="Q27" s="218">
        <f t="shared" si="8"/>
        <v>0</v>
      </c>
      <c r="R27" s="218">
        <f t="shared" si="8"/>
        <v>0</v>
      </c>
      <c r="S27" s="218">
        <f t="shared" si="8"/>
        <v>0</v>
      </c>
      <c r="T27" s="218">
        <f t="shared" si="8"/>
        <v>0</v>
      </c>
      <c r="U27" s="218">
        <f t="shared" si="8"/>
        <v>0</v>
      </c>
      <c r="V27" s="218">
        <f t="shared" si="8"/>
        <v>0</v>
      </c>
      <c r="W27" s="218">
        <f t="shared" si="8"/>
        <v>0</v>
      </c>
      <c r="X27" s="218">
        <f t="shared" si="8"/>
        <v>0</v>
      </c>
      <c r="Y27" s="218">
        <f t="shared" si="8"/>
        <v>0</v>
      </c>
      <c r="Z27" s="218">
        <f t="shared" si="8"/>
        <v>0</v>
      </c>
      <c r="AA27" s="218">
        <f t="shared" si="8"/>
        <v>0</v>
      </c>
    </row>
    <row r="29" spans="2:27" ht="18" x14ac:dyDescent="0.35">
      <c r="E29" s="174" t="s">
        <v>984</v>
      </c>
      <c r="F29" s="175"/>
      <c r="G29" s="176">
        <f>RCB!G12</f>
        <v>0</v>
      </c>
    </row>
    <row r="30" spans="2:27" ht="18" x14ac:dyDescent="0.35">
      <c r="E30" s="174" t="s">
        <v>985</v>
      </c>
      <c r="F30" s="175"/>
      <c r="G30" s="176">
        <f>RCB!J12</f>
        <v>0</v>
      </c>
    </row>
    <row r="32" spans="2:27" x14ac:dyDescent="0.2">
      <c r="H32" s="386"/>
      <c r="I32" s="386"/>
    </row>
    <row r="33" spans="2:57" x14ac:dyDescent="0.2">
      <c r="B33" s="1080" t="s">
        <v>782</v>
      </c>
      <c r="C33" s="1080"/>
      <c r="D33" s="1080"/>
      <c r="E33" s="1080"/>
      <c r="F33" s="1080"/>
      <c r="G33" s="219"/>
      <c r="H33" s="220"/>
      <c r="I33" s="220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</row>
    <row r="34" spans="2:57" x14ac:dyDescent="0.2">
      <c r="B34" s="221"/>
      <c r="C34" s="222"/>
      <c r="D34" s="223"/>
      <c r="E34" s="224"/>
      <c r="F34" s="225"/>
      <c r="G34" s="226" t="s">
        <v>31</v>
      </c>
      <c r="H34" s="227" t="str">
        <f>H3</f>
        <v>fonte 1</v>
      </c>
      <c r="I34" s="227" t="str">
        <f t="shared" ref="I34:AA34" si="9">I3</f>
        <v>fonte 2</v>
      </c>
      <c r="J34" s="227" t="str">
        <f t="shared" si="9"/>
        <v>fonte 3</v>
      </c>
      <c r="K34" s="227" t="str">
        <f t="shared" si="9"/>
        <v>fonte 4</v>
      </c>
      <c r="L34" s="227" t="str">
        <f t="shared" si="9"/>
        <v>fonte 5</v>
      </c>
      <c r="M34" s="227" t="str">
        <f t="shared" si="9"/>
        <v>fonte 6</v>
      </c>
      <c r="N34" s="227" t="str">
        <f t="shared" si="9"/>
        <v>fonte 7</v>
      </c>
      <c r="O34" s="227" t="str">
        <f t="shared" si="9"/>
        <v>fonte 8</v>
      </c>
      <c r="P34" s="227" t="str">
        <f t="shared" si="9"/>
        <v>fonte 9</v>
      </c>
      <c r="Q34" s="227" t="str">
        <f t="shared" si="9"/>
        <v>fonte 10</v>
      </c>
      <c r="R34" s="227" t="str">
        <f t="shared" si="9"/>
        <v>fonte 11</v>
      </c>
      <c r="S34" s="227" t="str">
        <f t="shared" si="9"/>
        <v>fonte 12</v>
      </c>
      <c r="T34" s="227" t="str">
        <f t="shared" si="9"/>
        <v>fonte 13</v>
      </c>
      <c r="U34" s="227" t="str">
        <f t="shared" si="9"/>
        <v>fonte 14</v>
      </c>
      <c r="V34" s="227" t="str">
        <f t="shared" si="9"/>
        <v>fonte 15</v>
      </c>
      <c r="W34" s="227" t="str">
        <f t="shared" si="9"/>
        <v>fonte 16</v>
      </c>
      <c r="X34" s="227" t="str">
        <f t="shared" si="9"/>
        <v>fonte 17</v>
      </c>
      <c r="Y34" s="227" t="str">
        <f t="shared" si="9"/>
        <v>fonte 18</v>
      </c>
      <c r="Z34" s="227" t="str">
        <f t="shared" si="9"/>
        <v>fonte 19</v>
      </c>
      <c r="AA34" s="227" t="str">
        <f t="shared" si="9"/>
        <v>fonte 20</v>
      </c>
    </row>
    <row r="35" spans="2:57" x14ac:dyDescent="0.2">
      <c r="B35" s="221">
        <f>B23+1</f>
        <v>12</v>
      </c>
      <c r="C35" s="228" t="s">
        <v>370</v>
      </c>
      <c r="D35" s="228"/>
      <c r="E35" s="229" t="s">
        <v>371</v>
      </c>
      <c r="F35" s="230"/>
      <c r="G35" s="231"/>
      <c r="H35" s="232">
        <f t="shared" ref="H35:AA35" si="10">H10</f>
        <v>0</v>
      </c>
      <c r="I35" s="232">
        <f t="shared" si="10"/>
        <v>0</v>
      </c>
      <c r="J35" s="232">
        <f t="shared" si="10"/>
        <v>0</v>
      </c>
      <c r="K35" s="232">
        <f t="shared" si="10"/>
        <v>0</v>
      </c>
      <c r="L35" s="232">
        <f t="shared" si="10"/>
        <v>0</v>
      </c>
      <c r="M35" s="232">
        <f t="shared" si="10"/>
        <v>0</v>
      </c>
      <c r="N35" s="232">
        <f t="shared" si="10"/>
        <v>0</v>
      </c>
      <c r="O35" s="232">
        <f t="shared" si="10"/>
        <v>0</v>
      </c>
      <c r="P35" s="232">
        <f t="shared" si="10"/>
        <v>0</v>
      </c>
      <c r="Q35" s="232">
        <f t="shared" si="10"/>
        <v>0</v>
      </c>
      <c r="R35" s="232">
        <f t="shared" si="10"/>
        <v>0</v>
      </c>
      <c r="S35" s="232">
        <f t="shared" si="10"/>
        <v>0</v>
      </c>
      <c r="T35" s="232">
        <f t="shared" si="10"/>
        <v>0</v>
      </c>
      <c r="U35" s="232">
        <f t="shared" si="10"/>
        <v>0</v>
      </c>
      <c r="V35" s="232">
        <f t="shared" si="10"/>
        <v>0</v>
      </c>
      <c r="W35" s="232">
        <f t="shared" si="10"/>
        <v>0</v>
      </c>
      <c r="X35" s="232">
        <f t="shared" si="10"/>
        <v>0</v>
      </c>
      <c r="Y35" s="232">
        <f t="shared" si="10"/>
        <v>0</v>
      </c>
      <c r="Z35" s="232">
        <f t="shared" si="10"/>
        <v>0</v>
      </c>
      <c r="AA35" s="232">
        <f t="shared" si="10"/>
        <v>0</v>
      </c>
    </row>
    <row r="36" spans="2:57" x14ac:dyDescent="0.2">
      <c r="B36" s="221">
        <f>B35+1</f>
        <v>13</v>
      </c>
      <c r="C36" s="228" t="s">
        <v>407</v>
      </c>
      <c r="D36" s="228"/>
      <c r="E36" s="233">
        <v>22</v>
      </c>
      <c r="F36" s="234"/>
      <c r="G36" s="231"/>
      <c r="H36" s="232">
        <f t="shared" ref="H36:AA36" si="11">H14</f>
        <v>0</v>
      </c>
      <c r="I36" s="232">
        <f t="shared" si="11"/>
        <v>0</v>
      </c>
      <c r="J36" s="232">
        <f t="shared" si="11"/>
        <v>0</v>
      </c>
      <c r="K36" s="232">
        <f t="shared" si="11"/>
        <v>0</v>
      </c>
      <c r="L36" s="232">
        <f t="shared" si="11"/>
        <v>0</v>
      </c>
      <c r="M36" s="232">
        <f t="shared" si="11"/>
        <v>0</v>
      </c>
      <c r="N36" s="232">
        <f t="shared" si="11"/>
        <v>0</v>
      </c>
      <c r="O36" s="232">
        <f t="shared" si="11"/>
        <v>0</v>
      </c>
      <c r="P36" s="232">
        <f t="shared" si="11"/>
        <v>0</v>
      </c>
      <c r="Q36" s="232">
        <f t="shared" si="11"/>
        <v>0</v>
      </c>
      <c r="R36" s="232">
        <f t="shared" si="11"/>
        <v>0</v>
      </c>
      <c r="S36" s="232">
        <f t="shared" si="11"/>
        <v>0</v>
      </c>
      <c r="T36" s="232">
        <f t="shared" si="11"/>
        <v>0</v>
      </c>
      <c r="U36" s="232">
        <f t="shared" si="11"/>
        <v>0</v>
      </c>
      <c r="V36" s="232">
        <f t="shared" si="11"/>
        <v>0</v>
      </c>
      <c r="W36" s="232">
        <f t="shared" si="11"/>
        <v>0</v>
      </c>
      <c r="X36" s="232">
        <f t="shared" si="11"/>
        <v>0</v>
      </c>
      <c r="Y36" s="232">
        <f t="shared" si="11"/>
        <v>0</v>
      </c>
      <c r="Z36" s="232">
        <f t="shared" si="11"/>
        <v>0</v>
      </c>
      <c r="AA36" s="232">
        <f t="shared" si="11"/>
        <v>0</v>
      </c>
    </row>
    <row r="37" spans="2:57" x14ac:dyDescent="0.2">
      <c r="B37" s="221">
        <f t="shared" ref="B37:B46" si="12">B36+1</f>
        <v>14</v>
      </c>
      <c r="C37" s="228" t="s">
        <v>408</v>
      </c>
      <c r="D37" s="228"/>
      <c r="E37" s="233">
        <v>3</v>
      </c>
      <c r="F37" s="234"/>
      <c r="G37" s="231"/>
      <c r="H37" s="232">
        <f t="shared" ref="H37:AA37" si="13">H15</f>
        <v>0</v>
      </c>
      <c r="I37" s="232">
        <f t="shared" si="13"/>
        <v>0</v>
      </c>
      <c r="J37" s="232">
        <f t="shared" si="13"/>
        <v>0</v>
      </c>
      <c r="K37" s="232">
        <f t="shared" si="13"/>
        <v>0</v>
      </c>
      <c r="L37" s="232">
        <f t="shared" si="13"/>
        <v>0</v>
      </c>
      <c r="M37" s="232">
        <f t="shared" si="13"/>
        <v>0</v>
      </c>
      <c r="N37" s="232">
        <f t="shared" si="13"/>
        <v>0</v>
      </c>
      <c r="O37" s="232">
        <f t="shared" si="13"/>
        <v>0</v>
      </c>
      <c r="P37" s="232">
        <f t="shared" si="13"/>
        <v>0</v>
      </c>
      <c r="Q37" s="232">
        <f t="shared" si="13"/>
        <v>0</v>
      </c>
      <c r="R37" s="232">
        <f t="shared" si="13"/>
        <v>0</v>
      </c>
      <c r="S37" s="232">
        <f t="shared" si="13"/>
        <v>0</v>
      </c>
      <c r="T37" s="232">
        <f t="shared" si="13"/>
        <v>0</v>
      </c>
      <c r="U37" s="232">
        <f t="shared" si="13"/>
        <v>0</v>
      </c>
      <c r="V37" s="232">
        <f t="shared" si="13"/>
        <v>0</v>
      </c>
      <c r="W37" s="232">
        <f t="shared" si="13"/>
        <v>0</v>
      </c>
      <c r="X37" s="232">
        <f t="shared" si="13"/>
        <v>0</v>
      </c>
      <c r="Y37" s="232">
        <f t="shared" si="13"/>
        <v>0</v>
      </c>
      <c r="Z37" s="232">
        <f t="shared" si="13"/>
        <v>0</v>
      </c>
      <c r="AA37" s="232">
        <f t="shared" si="13"/>
        <v>0</v>
      </c>
    </row>
    <row r="38" spans="2:57" x14ac:dyDescent="0.2">
      <c r="B38" s="221">
        <f t="shared" si="12"/>
        <v>15</v>
      </c>
      <c r="C38" s="228" t="s">
        <v>409</v>
      </c>
      <c r="D38" s="228"/>
      <c r="E38" s="229" t="s">
        <v>3</v>
      </c>
      <c r="F38" s="230"/>
      <c r="G38" s="235"/>
      <c r="H38" s="236">
        <f>H36/30</f>
        <v>0</v>
      </c>
      <c r="I38" s="236">
        <f t="shared" ref="I38:AA38" si="14">I36/30</f>
        <v>0</v>
      </c>
      <c r="J38" s="236">
        <f t="shared" si="14"/>
        <v>0</v>
      </c>
      <c r="K38" s="236">
        <f t="shared" si="14"/>
        <v>0</v>
      </c>
      <c r="L38" s="236">
        <f t="shared" si="14"/>
        <v>0</v>
      </c>
      <c r="M38" s="236">
        <f t="shared" si="14"/>
        <v>0</v>
      </c>
      <c r="N38" s="236">
        <f t="shared" si="14"/>
        <v>0</v>
      </c>
      <c r="O38" s="236">
        <f t="shared" si="14"/>
        <v>0</v>
      </c>
      <c r="P38" s="236">
        <f t="shared" si="14"/>
        <v>0</v>
      </c>
      <c r="Q38" s="236">
        <f t="shared" si="14"/>
        <v>0</v>
      </c>
      <c r="R38" s="236">
        <f t="shared" si="14"/>
        <v>0</v>
      </c>
      <c r="S38" s="236">
        <f t="shared" si="14"/>
        <v>0</v>
      </c>
      <c r="T38" s="236">
        <f t="shared" si="14"/>
        <v>0</v>
      </c>
      <c r="U38" s="236">
        <f t="shared" si="14"/>
        <v>0</v>
      </c>
      <c r="V38" s="236">
        <f t="shared" si="14"/>
        <v>0</v>
      </c>
      <c r="W38" s="236">
        <f t="shared" si="14"/>
        <v>0</v>
      </c>
      <c r="X38" s="236">
        <f t="shared" si="14"/>
        <v>0</v>
      </c>
      <c r="Y38" s="236">
        <f t="shared" si="14"/>
        <v>0</v>
      </c>
      <c r="Z38" s="236">
        <f t="shared" si="14"/>
        <v>0</v>
      </c>
      <c r="AA38" s="236">
        <f t="shared" si="14"/>
        <v>0</v>
      </c>
    </row>
    <row r="39" spans="2:57" x14ac:dyDescent="0.2">
      <c r="B39" s="221">
        <f t="shared" si="12"/>
        <v>16</v>
      </c>
      <c r="C39" s="228" t="s">
        <v>410</v>
      </c>
      <c r="D39" s="228"/>
      <c r="E39" s="229" t="s">
        <v>3</v>
      </c>
      <c r="F39" s="230"/>
      <c r="G39" s="235"/>
      <c r="H39" s="236">
        <f>IFERROR(H37/H35,0)</f>
        <v>0</v>
      </c>
      <c r="I39" s="236">
        <f t="shared" ref="I39:AA39" si="15">IFERROR(I37/I35,0)</f>
        <v>0</v>
      </c>
      <c r="J39" s="236">
        <f t="shared" si="15"/>
        <v>0</v>
      </c>
      <c r="K39" s="236">
        <f t="shared" si="15"/>
        <v>0</v>
      </c>
      <c r="L39" s="236">
        <f t="shared" si="15"/>
        <v>0</v>
      </c>
      <c r="M39" s="236">
        <f t="shared" si="15"/>
        <v>0</v>
      </c>
      <c r="N39" s="236">
        <f t="shared" si="15"/>
        <v>0</v>
      </c>
      <c r="O39" s="236">
        <f t="shared" si="15"/>
        <v>0</v>
      </c>
      <c r="P39" s="236">
        <f t="shared" si="15"/>
        <v>0</v>
      </c>
      <c r="Q39" s="236">
        <f t="shared" si="15"/>
        <v>0</v>
      </c>
      <c r="R39" s="236">
        <f t="shared" si="15"/>
        <v>0</v>
      </c>
      <c r="S39" s="236">
        <f t="shared" si="15"/>
        <v>0</v>
      </c>
      <c r="T39" s="236">
        <f t="shared" si="15"/>
        <v>0</v>
      </c>
      <c r="U39" s="236">
        <f t="shared" si="15"/>
        <v>0</v>
      </c>
      <c r="V39" s="236">
        <f t="shared" si="15"/>
        <v>0</v>
      </c>
      <c r="W39" s="236">
        <f t="shared" si="15"/>
        <v>0</v>
      </c>
      <c r="X39" s="236">
        <f t="shared" si="15"/>
        <v>0</v>
      </c>
      <c r="Y39" s="236">
        <f t="shared" si="15"/>
        <v>0</v>
      </c>
      <c r="Z39" s="236">
        <f t="shared" si="15"/>
        <v>0</v>
      </c>
      <c r="AA39" s="236">
        <f t="shared" si="15"/>
        <v>0</v>
      </c>
    </row>
    <row r="40" spans="2:57" x14ac:dyDescent="0.2">
      <c r="B40" s="221">
        <f t="shared" si="12"/>
        <v>17</v>
      </c>
      <c r="C40" s="228" t="s">
        <v>411</v>
      </c>
      <c r="D40" s="228"/>
      <c r="E40" s="229" t="s">
        <v>3</v>
      </c>
      <c r="F40" s="230"/>
      <c r="G40" s="235"/>
      <c r="H40" s="236">
        <f>H38*H39</f>
        <v>0</v>
      </c>
      <c r="I40" s="236">
        <f t="shared" ref="I40:AA40" si="16">I38*I39</f>
        <v>0</v>
      </c>
      <c r="J40" s="236">
        <f t="shared" si="16"/>
        <v>0</v>
      </c>
      <c r="K40" s="236">
        <f t="shared" si="16"/>
        <v>0</v>
      </c>
      <c r="L40" s="236">
        <f t="shared" si="16"/>
        <v>0</v>
      </c>
      <c r="M40" s="236">
        <f t="shared" si="16"/>
        <v>0</v>
      </c>
      <c r="N40" s="236">
        <f t="shared" si="16"/>
        <v>0</v>
      </c>
      <c r="O40" s="236">
        <f t="shared" si="16"/>
        <v>0</v>
      </c>
      <c r="P40" s="236">
        <f t="shared" si="16"/>
        <v>0</v>
      </c>
      <c r="Q40" s="236">
        <f t="shared" si="16"/>
        <v>0</v>
      </c>
      <c r="R40" s="236">
        <f t="shared" si="16"/>
        <v>0</v>
      </c>
      <c r="S40" s="236">
        <f t="shared" si="16"/>
        <v>0</v>
      </c>
      <c r="T40" s="236">
        <f t="shared" si="16"/>
        <v>0</v>
      </c>
      <c r="U40" s="236">
        <f t="shared" si="16"/>
        <v>0</v>
      </c>
      <c r="V40" s="236">
        <f t="shared" si="16"/>
        <v>0</v>
      </c>
      <c r="W40" s="236">
        <f t="shared" si="16"/>
        <v>0</v>
      </c>
      <c r="X40" s="236">
        <f t="shared" si="16"/>
        <v>0</v>
      </c>
      <c r="Y40" s="236">
        <f t="shared" si="16"/>
        <v>0</v>
      </c>
      <c r="Z40" s="236">
        <f t="shared" si="16"/>
        <v>0</v>
      </c>
      <c r="AA40" s="236">
        <f t="shared" si="16"/>
        <v>0</v>
      </c>
    </row>
    <row r="41" spans="2:57" x14ac:dyDescent="0.2">
      <c r="B41" s="221">
        <f t="shared" si="12"/>
        <v>18</v>
      </c>
      <c r="C41" s="228" t="s">
        <v>1031</v>
      </c>
      <c r="D41" s="228"/>
      <c r="E41" s="229" t="s">
        <v>717</v>
      </c>
      <c r="F41" s="230"/>
      <c r="G41" s="237">
        <f t="shared" ref="G41:G46" si="17">ROUND(SUM(H41:BE41),2)</f>
        <v>0</v>
      </c>
      <c r="H41" s="238">
        <f>H26/12</f>
        <v>0</v>
      </c>
      <c r="I41" s="238">
        <f t="shared" ref="I41:AA41" si="18">I26/12</f>
        <v>0</v>
      </c>
      <c r="J41" s="238">
        <f t="shared" si="18"/>
        <v>0</v>
      </c>
      <c r="K41" s="238">
        <f t="shared" si="18"/>
        <v>0</v>
      </c>
      <c r="L41" s="238">
        <f t="shared" si="18"/>
        <v>0</v>
      </c>
      <c r="M41" s="238">
        <f t="shared" si="18"/>
        <v>0</v>
      </c>
      <c r="N41" s="238">
        <f t="shared" si="18"/>
        <v>0</v>
      </c>
      <c r="O41" s="238">
        <f t="shared" si="18"/>
        <v>0</v>
      </c>
      <c r="P41" s="238">
        <f t="shared" si="18"/>
        <v>0</v>
      </c>
      <c r="Q41" s="238">
        <f t="shared" si="18"/>
        <v>0</v>
      </c>
      <c r="R41" s="238">
        <f t="shared" si="18"/>
        <v>0</v>
      </c>
      <c r="S41" s="238">
        <f t="shared" si="18"/>
        <v>0</v>
      </c>
      <c r="T41" s="238">
        <f t="shared" si="18"/>
        <v>0</v>
      </c>
      <c r="U41" s="238">
        <f t="shared" si="18"/>
        <v>0</v>
      </c>
      <c r="V41" s="238">
        <f t="shared" si="18"/>
        <v>0</v>
      </c>
      <c r="W41" s="238">
        <f t="shared" si="18"/>
        <v>0</v>
      </c>
      <c r="X41" s="238">
        <f t="shared" si="18"/>
        <v>0</v>
      </c>
      <c r="Y41" s="238">
        <f t="shared" si="18"/>
        <v>0</v>
      </c>
      <c r="Z41" s="238">
        <f t="shared" si="18"/>
        <v>0</v>
      </c>
      <c r="AA41" s="238">
        <f t="shared" si="18"/>
        <v>0</v>
      </c>
    </row>
    <row r="42" spans="2:57" x14ac:dyDescent="0.2">
      <c r="B42" s="221">
        <f t="shared" si="12"/>
        <v>19</v>
      </c>
      <c r="C42" s="228" t="s">
        <v>1024</v>
      </c>
      <c r="D42" s="228"/>
      <c r="E42" s="229" t="s">
        <v>717</v>
      </c>
      <c r="F42" s="230"/>
      <c r="G42" s="237">
        <f t="shared" si="17"/>
        <v>0</v>
      </c>
      <c r="H42" s="238">
        <f>H22*H40</f>
        <v>0</v>
      </c>
      <c r="I42" s="238">
        <f t="shared" ref="I42:AA42" si="19">I22*I40</f>
        <v>0</v>
      </c>
      <c r="J42" s="238">
        <f t="shared" si="19"/>
        <v>0</v>
      </c>
      <c r="K42" s="238">
        <f t="shared" si="19"/>
        <v>0</v>
      </c>
      <c r="L42" s="238">
        <f t="shared" si="19"/>
        <v>0</v>
      </c>
      <c r="M42" s="238">
        <f t="shared" si="19"/>
        <v>0</v>
      </c>
      <c r="N42" s="238">
        <f t="shared" si="19"/>
        <v>0</v>
      </c>
      <c r="O42" s="238">
        <f t="shared" si="19"/>
        <v>0</v>
      </c>
      <c r="P42" s="238">
        <f t="shared" si="19"/>
        <v>0</v>
      </c>
      <c r="Q42" s="238">
        <f t="shared" si="19"/>
        <v>0</v>
      </c>
      <c r="R42" s="238">
        <f t="shared" si="19"/>
        <v>0</v>
      </c>
      <c r="S42" s="238">
        <f t="shared" si="19"/>
        <v>0</v>
      </c>
      <c r="T42" s="238">
        <f t="shared" si="19"/>
        <v>0</v>
      </c>
      <c r="U42" s="238">
        <f t="shared" si="19"/>
        <v>0</v>
      </c>
      <c r="V42" s="238">
        <f t="shared" si="19"/>
        <v>0</v>
      </c>
      <c r="W42" s="238">
        <f t="shared" si="19"/>
        <v>0</v>
      </c>
      <c r="X42" s="238">
        <f t="shared" si="19"/>
        <v>0</v>
      </c>
      <c r="Y42" s="238">
        <f t="shared" si="19"/>
        <v>0</v>
      </c>
      <c r="Z42" s="238">
        <f t="shared" si="19"/>
        <v>0</v>
      </c>
      <c r="AA42" s="238">
        <f t="shared" si="19"/>
        <v>0</v>
      </c>
    </row>
    <row r="43" spans="2:57" x14ac:dyDescent="0.2">
      <c r="B43" s="221">
        <f t="shared" si="12"/>
        <v>20</v>
      </c>
      <c r="C43" s="228" t="s">
        <v>1025</v>
      </c>
      <c r="D43" s="228"/>
      <c r="E43" s="229" t="s">
        <v>717</v>
      </c>
      <c r="F43" s="230"/>
      <c r="G43" s="237">
        <f t="shared" si="17"/>
        <v>0</v>
      </c>
      <c r="H43" s="238">
        <f>H22</f>
        <v>0</v>
      </c>
      <c r="I43" s="238">
        <f t="shared" ref="I43:AA43" si="20">I22</f>
        <v>0</v>
      </c>
      <c r="J43" s="238">
        <f t="shared" si="20"/>
        <v>0</v>
      </c>
      <c r="K43" s="238">
        <f t="shared" si="20"/>
        <v>0</v>
      </c>
      <c r="L43" s="238">
        <f t="shared" si="20"/>
        <v>0</v>
      </c>
      <c r="M43" s="238">
        <f t="shared" si="20"/>
        <v>0</v>
      </c>
      <c r="N43" s="238">
        <f t="shared" si="20"/>
        <v>0</v>
      </c>
      <c r="O43" s="238">
        <f t="shared" si="20"/>
        <v>0</v>
      </c>
      <c r="P43" s="238">
        <f t="shared" si="20"/>
        <v>0</v>
      </c>
      <c r="Q43" s="238">
        <f t="shared" si="20"/>
        <v>0</v>
      </c>
      <c r="R43" s="238">
        <f t="shared" si="20"/>
        <v>0</v>
      </c>
      <c r="S43" s="238">
        <f t="shared" si="20"/>
        <v>0</v>
      </c>
      <c r="T43" s="238">
        <f t="shared" si="20"/>
        <v>0</v>
      </c>
      <c r="U43" s="238">
        <f t="shared" si="20"/>
        <v>0</v>
      </c>
      <c r="V43" s="238">
        <f t="shared" si="20"/>
        <v>0</v>
      </c>
      <c r="W43" s="238">
        <f t="shared" si="20"/>
        <v>0</v>
      </c>
      <c r="X43" s="238">
        <f t="shared" si="20"/>
        <v>0</v>
      </c>
      <c r="Y43" s="238">
        <f t="shared" si="20"/>
        <v>0</v>
      </c>
      <c r="Z43" s="238">
        <f t="shared" si="20"/>
        <v>0</v>
      </c>
      <c r="AA43" s="238">
        <f t="shared" si="20"/>
        <v>0</v>
      </c>
    </row>
    <row r="44" spans="2:57" x14ac:dyDescent="0.2">
      <c r="B44" s="221">
        <f t="shared" si="12"/>
        <v>21</v>
      </c>
      <c r="C44" s="228" t="s">
        <v>1026</v>
      </c>
      <c r="D44" s="228"/>
      <c r="E44" s="229" t="s">
        <v>711</v>
      </c>
      <c r="F44" s="230"/>
      <c r="G44" s="237">
        <f t="shared" si="17"/>
        <v>0</v>
      </c>
      <c r="H44" s="238">
        <f>IF(H19&gt;H21,H19,H21)</f>
        <v>0</v>
      </c>
      <c r="I44" s="238">
        <f t="shared" ref="I44:AA44" si="21">IF(I19&gt;I21,I19,I21)</f>
        <v>0</v>
      </c>
      <c r="J44" s="238">
        <f t="shared" si="21"/>
        <v>0</v>
      </c>
      <c r="K44" s="238">
        <f t="shared" si="21"/>
        <v>0</v>
      </c>
      <c r="L44" s="238">
        <f t="shared" si="21"/>
        <v>0</v>
      </c>
      <c r="M44" s="238">
        <f t="shared" si="21"/>
        <v>0</v>
      </c>
      <c r="N44" s="238">
        <f t="shared" si="21"/>
        <v>0</v>
      </c>
      <c r="O44" s="238">
        <f t="shared" si="21"/>
        <v>0</v>
      </c>
      <c r="P44" s="238">
        <f t="shared" si="21"/>
        <v>0</v>
      </c>
      <c r="Q44" s="238">
        <f t="shared" si="21"/>
        <v>0</v>
      </c>
      <c r="R44" s="238">
        <f t="shared" si="21"/>
        <v>0</v>
      </c>
      <c r="S44" s="238">
        <f t="shared" si="21"/>
        <v>0</v>
      </c>
      <c r="T44" s="238">
        <f t="shared" si="21"/>
        <v>0</v>
      </c>
      <c r="U44" s="238">
        <f t="shared" si="21"/>
        <v>0</v>
      </c>
      <c r="V44" s="238">
        <f t="shared" si="21"/>
        <v>0</v>
      </c>
      <c r="W44" s="238">
        <f t="shared" si="21"/>
        <v>0</v>
      </c>
      <c r="X44" s="238">
        <f t="shared" si="21"/>
        <v>0</v>
      </c>
      <c r="Y44" s="238">
        <f t="shared" si="21"/>
        <v>0</v>
      </c>
      <c r="Z44" s="238">
        <f t="shared" si="21"/>
        <v>0</v>
      </c>
      <c r="AA44" s="238">
        <f t="shared" si="21"/>
        <v>0</v>
      </c>
      <c r="AB44" s="391"/>
      <c r="AC44" s="392"/>
      <c r="AD44" s="392"/>
      <c r="AE44" s="392"/>
      <c r="AF44" s="392"/>
      <c r="AG44" s="392"/>
      <c r="AH44" s="392"/>
      <c r="AI44" s="392"/>
      <c r="AJ44" s="392"/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2"/>
      <c r="AZ44" s="392"/>
      <c r="BA44" s="392"/>
      <c r="BB44" s="392"/>
      <c r="BC44" s="392"/>
      <c r="BD44" s="392"/>
      <c r="BE44" s="392"/>
    </row>
    <row r="45" spans="2:57" x14ac:dyDescent="0.2">
      <c r="B45" s="221">
        <f t="shared" si="12"/>
        <v>22</v>
      </c>
      <c r="C45" s="228" t="s">
        <v>1029</v>
      </c>
      <c r="D45" s="228"/>
      <c r="E45" s="229" t="s">
        <v>711</v>
      </c>
      <c r="F45" s="230"/>
      <c r="G45" s="237">
        <f t="shared" si="17"/>
        <v>0</v>
      </c>
      <c r="H45" s="238">
        <f>H19</f>
        <v>0</v>
      </c>
      <c r="I45" s="238">
        <f t="shared" ref="I45:AA45" si="22">I19</f>
        <v>0</v>
      </c>
      <c r="J45" s="238">
        <f t="shared" si="22"/>
        <v>0</v>
      </c>
      <c r="K45" s="238">
        <f t="shared" si="22"/>
        <v>0</v>
      </c>
      <c r="L45" s="238">
        <f t="shared" si="22"/>
        <v>0</v>
      </c>
      <c r="M45" s="238">
        <f t="shared" si="22"/>
        <v>0</v>
      </c>
      <c r="N45" s="238">
        <f t="shared" si="22"/>
        <v>0</v>
      </c>
      <c r="O45" s="238">
        <f t="shared" si="22"/>
        <v>0</v>
      </c>
      <c r="P45" s="238">
        <f t="shared" si="22"/>
        <v>0</v>
      </c>
      <c r="Q45" s="238">
        <f t="shared" si="22"/>
        <v>0</v>
      </c>
      <c r="R45" s="238">
        <f t="shared" si="22"/>
        <v>0</v>
      </c>
      <c r="S45" s="238">
        <f t="shared" si="22"/>
        <v>0</v>
      </c>
      <c r="T45" s="238">
        <f t="shared" si="22"/>
        <v>0</v>
      </c>
      <c r="U45" s="238">
        <f t="shared" si="22"/>
        <v>0</v>
      </c>
      <c r="V45" s="238">
        <f t="shared" si="22"/>
        <v>0</v>
      </c>
      <c r="W45" s="238">
        <f t="shared" si="22"/>
        <v>0</v>
      </c>
      <c r="X45" s="238">
        <f t="shared" si="22"/>
        <v>0</v>
      </c>
      <c r="Y45" s="238">
        <f t="shared" si="22"/>
        <v>0</v>
      </c>
      <c r="Z45" s="238">
        <f t="shared" si="22"/>
        <v>0</v>
      </c>
      <c r="AA45" s="238">
        <f t="shared" si="22"/>
        <v>0</v>
      </c>
      <c r="AB45" s="391"/>
      <c r="AC45" s="392"/>
      <c r="AD45" s="392"/>
      <c r="AE45" s="392"/>
      <c r="AF45" s="392"/>
      <c r="AG45" s="392"/>
      <c r="AH45" s="392"/>
      <c r="AI45" s="392"/>
      <c r="AJ45" s="392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2"/>
      <c r="AZ45" s="392"/>
      <c r="BA45" s="392"/>
      <c r="BB45" s="392"/>
      <c r="BC45" s="392"/>
      <c r="BD45" s="392"/>
      <c r="BE45" s="392"/>
    </row>
    <row r="46" spans="2:57" x14ac:dyDescent="0.2">
      <c r="B46" s="221">
        <f t="shared" si="12"/>
        <v>23</v>
      </c>
      <c r="C46" s="228" t="s">
        <v>1030</v>
      </c>
      <c r="D46" s="228"/>
      <c r="E46" s="229" t="s">
        <v>711</v>
      </c>
      <c r="F46" s="230"/>
      <c r="G46" s="237">
        <f t="shared" si="17"/>
        <v>0</v>
      </c>
      <c r="H46" s="238">
        <f>H21</f>
        <v>0</v>
      </c>
      <c r="I46" s="238">
        <f t="shared" ref="I46:AA46" si="23">I21</f>
        <v>0</v>
      </c>
      <c r="J46" s="238">
        <f t="shared" si="23"/>
        <v>0</v>
      </c>
      <c r="K46" s="238">
        <f t="shared" si="23"/>
        <v>0</v>
      </c>
      <c r="L46" s="238">
        <f t="shared" si="23"/>
        <v>0</v>
      </c>
      <c r="M46" s="238">
        <f t="shared" si="23"/>
        <v>0</v>
      </c>
      <c r="N46" s="238">
        <f t="shared" si="23"/>
        <v>0</v>
      </c>
      <c r="O46" s="238">
        <f t="shared" si="23"/>
        <v>0</v>
      </c>
      <c r="P46" s="238">
        <f t="shared" si="23"/>
        <v>0</v>
      </c>
      <c r="Q46" s="238">
        <f t="shared" si="23"/>
        <v>0</v>
      </c>
      <c r="R46" s="238">
        <f t="shared" si="23"/>
        <v>0</v>
      </c>
      <c r="S46" s="238">
        <f t="shared" si="23"/>
        <v>0</v>
      </c>
      <c r="T46" s="238">
        <f t="shared" si="23"/>
        <v>0</v>
      </c>
      <c r="U46" s="238">
        <f t="shared" si="23"/>
        <v>0</v>
      </c>
      <c r="V46" s="238">
        <f t="shared" si="23"/>
        <v>0</v>
      </c>
      <c r="W46" s="238">
        <f t="shared" si="23"/>
        <v>0</v>
      </c>
      <c r="X46" s="238">
        <f t="shared" si="23"/>
        <v>0</v>
      </c>
      <c r="Y46" s="238">
        <f t="shared" si="23"/>
        <v>0</v>
      </c>
      <c r="Z46" s="238">
        <f t="shared" si="23"/>
        <v>0</v>
      </c>
      <c r="AA46" s="238">
        <f t="shared" si="23"/>
        <v>0</v>
      </c>
      <c r="AB46" s="391"/>
      <c r="AC46" s="392"/>
      <c r="AD46" s="392"/>
      <c r="AE46" s="392"/>
      <c r="AF46" s="392"/>
      <c r="AG46" s="392"/>
      <c r="AH46" s="392"/>
      <c r="AI46" s="392"/>
      <c r="AJ46" s="392"/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2"/>
      <c r="AZ46" s="392"/>
      <c r="BA46" s="392"/>
      <c r="BB46" s="392"/>
      <c r="BC46" s="392"/>
      <c r="BD46" s="392"/>
      <c r="BE46" s="392"/>
    </row>
  </sheetData>
  <sheetProtection algorithmName="SHA-512" hashValue="0DvFnRK5oN6d9qX0eJhKL9ubm0yuxkPwo3UTSrwUOnezJYi2VyPzW6ECdWGghm51jIGZVUw4Qnaba1/eKWI0fA==" saltValue="CuyzzUsFByrkPZUbBb3ZKw==" spinCount="100000" sheet="1" objects="1" scenarios="1"/>
  <mergeCells count="10">
    <mergeCell ref="B2:G2"/>
    <mergeCell ref="B3:F3"/>
    <mergeCell ref="B10:B12"/>
    <mergeCell ref="B13:B15"/>
    <mergeCell ref="B17:F17"/>
    <mergeCell ref="B33:F33"/>
    <mergeCell ref="B4:F4"/>
    <mergeCell ref="F19:F20"/>
    <mergeCell ref="F22:F23"/>
    <mergeCell ref="F24:F25"/>
  </mergeCells>
  <conditionalFormatting sqref="G29:G30 H36:AA37">
    <cfRule type="cellIs" dxfId="12" priority="6" operator="lessThan">
      <formula>0</formula>
    </cfRule>
  </conditionalFormatting>
  <conditionalFormatting sqref="H10:AA10">
    <cfRule type="cellIs" dxfId="11" priority="9" operator="greaterThan">
      <formula>24</formula>
    </cfRule>
    <cfRule type="cellIs" dxfId="10" priority="10" operator="lessThan">
      <formula>0</formula>
    </cfRule>
  </conditionalFormatting>
  <conditionalFormatting sqref="H35:AA37">
    <cfRule type="cellIs" dxfId="9" priority="1" operator="greaterThan">
      <formula>24</formula>
    </cfRule>
    <cfRule type="cellIs" dxfId="8" priority="2" operator="lessThan">
      <formula>0</formula>
    </cfRule>
  </conditionalFormatting>
  <conditionalFormatting sqref="H36:AA36">
    <cfRule type="cellIs" dxfId="7" priority="4" operator="greaterThan">
      <formula>22</formula>
    </cfRule>
  </conditionalFormatting>
  <conditionalFormatting sqref="H37:AA37">
    <cfRule type="cellIs" dxfId="6" priority="3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C408B-A439-405B-8D2C-6B347D85A43E}">
  <sheetPr codeName="Plan23">
    <tabColor theme="1"/>
  </sheetPr>
  <dimension ref="B2:P31"/>
  <sheetViews>
    <sheetView showGridLines="0" workbookViewId="0">
      <pane xSplit="4" ySplit="3" topLeftCell="E4" activePane="bottomRight" state="frozen"/>
      <selection activeCell="E30" sqref="E30"/>
      <selection pane="topRight" activeCell="E30" sqref="E30"/>
      <selection pane="bottomLeft" activeCell="E30" sqref="E30"/>
      <selection pane="bottomRight" activeCell="E4" sqref="E4"/>
    </sheetView>
  </sheetViews>
  <sheetFormatPr defaultRowHeight="15" customHeight="1" x14ac:dyDescent="0.25"/>
  <cols>
    <col min="1" max="2" width="3.5703125" style="369" customWidth="1"/>
    <col min="3" max="3" width="35.5703125" style="369" customWidth="1"/>
    <col min="4" max="4" width="9.5703125" style="369" customWidth="1"/>
    <col min="5" max="16" width="12.42578125" style="369" customWidth="1"/>
    <col min="17" max="17" width="17" style="369" bestFit="1" customWidth="1"/>
    <col min="18" max="16384" width="9.140625" style="369"/>
  </cols>
  <sheetData>
    <row r="2" spans="2:16" ht="15" customHeight="1" x14ac:dyDescent="0.25">
      <c r="B2" s="1138" t="s">
        <v>794</v>
      </c>
      <c r="C2" s="1138"/>
      <c r="D2" s="1138"/>
      <c r="E2" s="1139" t="s">
        <v>662</v>
      </c>
      <c r="F2" s="1140"/>
      <c r="G2" s="1140"/>
      <c r="H2" s="1140"/>
      <c r="I2" s="1140"/>
      <c r="J2" s="1140"/>
      <c r="K2" s="1140"/>
      <c r="L2" s="1140"/>
      <c r="M2" s="1140"/>
      <c r="N2" s="1140"/>
      <c r="O2" s="1140"/>
      <c r="P2" s="1141"/>
    </row>
    <row r="3" spans="2:16" ht="15" customHeight="1" x14ac:dyDescent="0.25">
      <c r="B3" s="1138"/>
      <c r="C3" s="1138"/>
      <c r="D3" s="1138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</row>
    <row r="4" spans="2:16" ht="15" customHeight="1" x14ac:dyDescent="0.25">
      <c r="B4" s="1130">
        <v>1</v>
      </c>
      <c r="C4" s="1132" t="s">
        <v>1078</v>
      </c>
      <c r="D4" s="303" t="s">
        <v>7</v>
      </c>
      <c r="E4" s="281" t="str">
        <f>IF(ISBLANK(#REF!),"","X")</f>
        <v>X</v>
      </c>
      <c r="F4" s="281" t="str">
        <f>IF(ISBLANK(#REF!),"","X")</f>
        <v>X</v>
      </c>
      <c r="G4" s="281" t="str">
        <f>IF(ISBLANK(#REF!),"","X")</f>
        <v>X</v>
      </c>
      <c r="H4" s="281" t="str">
        <f>IF(ISBLANK(#REF!),"","X")</f>
        <v>X</v>
      </c>
      <c r="I4" s="281" t="str">
        <f>IF(ISBLANK(#REF!),"","X")</f>
        <v>X</v>
      </c>
      <c r="J4" s="281" t="str">
        <f>IF(ISBLANK(#REF!),"","X")</f>
        <v>X</v>
      </c>
      <c r="K4" s="281" t="str">
        <f>IF(ISBLANK(#REF!),"","X")</f>
        <v>X</v>
      </c>
      <c r="L4" s="281" t="str">
        <f>IF(ISBLANK(#REF!),"","X")</f>
        <v>X</v>
      </c>
      <c r="M4" s="281" t="str">
        <f>IF(ISBLANK(#REF!),"","X")</f>
        <v>X</v>
      </c>
      <c r="N4" s="281" t="str">
        <f>IF(ISBLANK(#REF!),"","X")</f>
        <v>X</v>
      </c>
      <c r="O4" s="281" t="str">
        <f>IF(ISBLANK(#REF!),"","X")</f>
        <v>X</v>
      </c>
      <c r="P4" s="281" t="str">
        <f>IF(ISBLANK(#REF!),"","X")</f>
        <v>X</v>
      </c>
    </row>
    <row r="5" spans="2:16" ht="15" customHeight="1" x14ac:dyDescent="0.25">
      <c r="B5" s="1131"/>
      <c r="C5" s="1133"/>
      <c r="D5" s="303" t="s">
        <v>675</v>
      </c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</row>
    <row r="6" spans="2:16" ht="15" customHeight="1" x14ac:dyDescent="0.25">
      <c r="B6" s="1134">
        <f>B4+1</f>
        <v>2</v>
      </c>
      <c r="C6" s="1136" t="s">
        <v>897</v>
      </c>
      <c r="D6" s="305" t="s">
        <v>7</v>
      </c>
      <c r="E6" s="281" t="str">
        <f>IF(ISBLANK(#REF!),"","X")</f>
        <v>X</v>
      </c>
      <c r="F6" s="281" t="str">
        <f>IF(ISBLANK(#REF!),"","X")</f>
        <v>X</v>
      </c>
      <c r="G6" s="281" t="str">
        <f>IF(ISBLANK(#REF!),"","X")</f>
        <v>X</v>
      </c>
      <c r="H6" s="281" t="str">
        <f>IF(ISBLANK(#REF!),"","X")</f>
        <v>X</v>
      </c>
      <c r="I6" s="281" t="str">
        <f>IF(ISBLANK(#REF!),"","X")</f>
        <v>X</v>
      </c>
      <c r="J6" s="281" t="str">
        <f>IF(ISBLANK(#REF!),"","X")</f>
        <v>X</v>
      </c>
      <c r="K6" s="281" t="str">
        <f>IF(ISBLANK(#REF!),"","X")</f>
        <v>X</v>
      </c>
      <c r="L6" s="281" t="str">
        <f>IF(ISBLANK(#REF!),"","X")</f>
        <v>X</v>
      </c>
      <c r="M6" s="281" t="str">
        <f>IF(ISBLANK(#REF!),"","X")</f>
        <v>X</v>
      </c>
      <c r="N6" s="281" t="str">
        <f>IF(ISBLANK(#REF!),"","X")</f>
        <v>X</v>
      </c>
      <c r="O6" s="281" t="str">
        <f>IF(ISBLANK(#REF!),"","X")</f>
        <v>X</v>
      </c>
      <c r="P6" s="281" t="str">
        <f>IF(ISBLANK(#REF!),"","X")</f>
        <v>X</v>
      </c>
    </row>
    <row r="7" spans="2:16" ht="15" customHeight="1" x14ac:dyDescent="0.25">
      <c r="B7" s="1135"/>
      <c r="C7" s="1137"/>
      <c r="D7" s="305" t="s">
        <v>675</v>
      </c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</row>
    <row r="8" spans="2:16" ht="15" customHeight="1" x14ac:dyDescent="0.25">
      <c r="B8" s="1130">
        <f>B6+1</f>
        <v>3</v>
      </c>
      <c r="C8" s="1132" t="s">
        <v>904</v>
      </c>
      <c r="D8" s="303" t="s">
        <v>7</v>
      </c>
      <c r="E8" s="281" t="str">
        <f>IF(ISBLANK(#REF!),"","X")</f>
        <v>X</v>
      </c>
      <c r="F8" s="281" t="str">
        <f>IF(ISBLANK(#REF!),"","X")</f>
        <v>X</v>
      </c>
      <c r="G8" s="281" t="str">
        <f>IF(ISBLANK(#REF!),"","X")</f>
        <v>X</v>
      </c>
      <c r="H8" s="281" t="str">
        <f>IF(ISBLANK(#REF!),"","X")</f>
        <v>X</v>
      </c>
      <c r="I8" s="281" t="str">
        <f>IF(ISBLANK(#REF!),"","X")</f>
        <v>X</v>
      </c>
      <c r="J8" s="281" t="str">
        <f>IF(ISBLANK(#REF!),"","X")</f>
        <v>X</v>
      </c>
      <c r="K8" s="281" t="str">
        <f>IF(ISBLANK(#REF!),"","X")</f>
        <v>X</v>
      </c>
      <c r="L8" s="281" t="str">
        <f>IF(ISBLANK(#REF!),"","X")</f>
        <v>X</v>
      </c>
      <c r="M8" s="281" t="str">
        <f>IF(ISBLANK(#REF!),"","X")</f>
        <v>X</v>
      </c>
      <c r="N8" s="281" t="str">
        <f>IF(ISBLANK(#REF!),"","X")</f>
        <v>X</v>
      </c>
      <c r="O8" s="281" t="str">
        <f>IF(ISBLANK(#REF!),"","X")</f>
        <v>X</v>
      </c>
      <c r="P8" s="281" t="str">
        <f>IF(ISBLANK(#REF!),"","X")</f>
        <v>X</v>
      </c>
    </row>
    <row r="9" spans="2:16" ht="15" customHeight="1" x14ac:dyDescent="0.25">
      <c r="B9" s="1131"/>
      <c r="C9" s="1133"/>
      <c r="D9" s="303" t="s">
        <v>675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</row>
    <row r="10" spans="2:16" ht="15" customHeight="1" x14ac:dyDescent="0.25">
      <c r="B10" s="1134">
        <f>B8+1</f>
        <v>4</v>
      </c>
      <c r="C10" s="1136" t="s">
        <v>774</v>
      </c>
      <c r="D10" s="305" t="s">
        <v>7</v>
      </c>
      <c r="E10" s="281" t="str">
        <f>IF(ISBLANK(#REF!),"","X")</f>
        <v>X</v>
      </c>
      <c r="F10" s="281" t="str">
        <f>IF(ISBLANK(#REF!),"","X")</f>
        <v>X</v>
      </c>
      <c r="G10" s="281" t="str">
        <f>IF(ISBLANK(#REF!),"","X")</f>
        <v>X</v>
      </c>
      <c r="H10" s="281" t="str">
        <f>IF(ISBLANK(#REF!),"","X")</f>
        <v>X</v>
      </c>
      <c r="I10" s="281" t="str">
        <f>IF(ISBLANK(#REF!),"","X")</f>
        <v>X</v>
      </c>
      <c r="J10" s="281" t="str">
        <f>IF(ISBLANK(#REF!),"","X")</f>
        <v>X</v>
      </c>
      <c r="K10" s="281" t="str">
        <f>IF(ISBLANK(#REF!),"","X")</f>
        <v>X</v>
      </c>
      <c r="L10" s="281" t="str">
        <f>IF(ISBLANK(#REF!),"","X")</f>
        <v>X</v>
      </c>
      <c r="M10" s="281" t="str">
        <f>IF(ISBLANK(#REF!),"","X")</f>
        <v>X</v>
      </c>
      <c r="N10" s="281" t="str">
        <f>IF(ISBLANK(#REF!),"","X")</f>
        <v>X</v>
      </c>
      <c r="O10" s="281" t="str">
        <f>IF(ISBLANK(#REF!),"","X")</f>
        <v>X</v>
      </c>
      <c r="P10" s="281" t="str">
        <f>IF(ISBLANK(#REF!),"","X")</f>
        <v>X</v>
      </c>
    </row>
    <row r="11" spans="2:16" ht="15" customHeight="1" x14ac:dyDescent="0.25">
      <c r="B11" s="1135"/>
      <c r="C11" s="1137"/>
      <c r="D11" s="305" t="s">
        <v>675</v>
      </c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</row>
    <row r="12" spans="2:16" ht="15" customHeight="1" x14ac:dyDescent="0.25">
      <c r="B12" s="1130">
        <f>B10+1</f>
        <v>5</v>
      </c>
      <c r="C12" s="1132" t="s">
        <v>903</v>
      </c>
      <c r="D12" s="303" t="s">
        <v>7</v>
      </c>
      <c r="E12" s="281" t="str">
        <f>IF(ISBLANK(#REF!),"","X")</f>
        <v>X</v>
      </c>
      <c r="F12" s="281" t="str">
        <f>IF(ISBLANK(#REF!),"","X")</f>
        <v>X</v>
      </c>
      <c r="G12" s="281" t="str">
        <f>IF(ISBLANK(#REF!),"","X")</f>
        <v>X</v>
      </c>
      <c r="H12" s="281" t="str">
        <f>IF(ISBLANK(#REF!),"","X")</f>
        <v>X</v>
      </c>
      <c r="I12" s="281" t="str">
        <f>IF(ISBLANK(#REF!),"","X")</f>
        <v>X</v>
      </c>
      <c r="J12" s="281" t="str">
        <f>IF(ISBLANK(#REF!),"","X")</f>
        <v>X</v>
      </c>
      <c r="K12" s="281" t="str">
        <f>IF(ISBLANK(#REF!),"","X")</f>
        <v>X</v>
      </c>
      <c r="L12" s="281" t="str">
        <f>IF(ISBLANK(#REF!),"","X")</f>
        <v>X</v>
      </c>
      <c r="M12" s="281" t="str">
        <f>IF(ISBLANK(#REF!),"","X")</f>
        <v>X</v>
      </c>
      <c r="N12" s="281" t="str">
        <f>IF(ISBLANK(#REF!),"","X")</f>
        <v>X</v>
      </c>
      <c r="O12" s="281" t="str">
        <f>IF(ISBLANK(#REF!),"","X")</f>
        <v>X</v>
      </c>
      <c r="P12" s="281" t="str">
        <f>IF(ISBLANK(#REF!),"","X")</f>
        <v>X</v>
      </c>
    </row>
    <row r="13" spans="2:16" ht="15" customHeight="1" x14ac:dyDescent="0.25">
      <c r="B13" s="1131"/>
      <c r="C13" s="1133"/>
      <c r="D13" s="303" t="s">
        <v>675</v>
      </c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</row>
    <row r="14" spans="2:16" ht="15" customHeight="1" x14ac:dyDescent="0.25">
      <c r="B14" s="1134">
        <f>B12+1</f>
        <v>6</v>
      </c>
      <c r="C14" s="1136" t="s">
        <v>775</v>
      </c>
      <c r="D14" s="305" t="s">
        <v>7</v>
      </c>
      <c r="E14" s="281" t="str">
        <f>IF(ISBLANK(#REF!),"","X")</f>
        <v>X</v>
      </c>
      <c r="F14" s="281" t="str">
        <f>IF(ISBLANK(#REF!),"","X")</f>
        <v>X</v>
      </c>
      <c r="G14" s="281" t="str">
        <f>IF(ISBLANK(#REF!),"","X")</f>
        <v>X</v>
      </c>
      <c r="H14" s="281" t="str">
        <f>IF(ISBLANK(#REF!),"","X")</f>
        <v>X</v>
      </c>
      <c r="I14" s="281" t="str">
        <f>IF(ISBLANK(#REF!),"","X")</f>
        <v>X</v>
      </c>
      <c r="J14" s="281" t="str">
        <f>IF(ISBLANK(#REF!),"","X")</f>
        <v>X</v>
      </c>
      <c r="K14" s="281" t="str">
        <f>IF(ISBLANK(#REF!),"","X")</f>
        <v>X</v>
      </c>
      <c r="L14" s="281" t="str">
        <f>IF(ISBLANK(#REF!),"","X")</f>
        <v>X</v>
      </c>
      <c r="M14" s="281" t="str">
        <f>IF(ISBLANK(#REF!),"","X")</f>
        <v>X</v>
      </c>
      <c r="N14" s="281" t="str">
        <f>IF(ISBLANK(#REF!),"","X")</f>
        <v>X</v>
      </c>
      <c r="O14" s="281" t="str">
        <f>IF(ISBLANK(#REF!),"","X")</f>
        <v>X</v>
      </c>
      <c r="P14" s="281" t="str">
        <f>IF(ISBLANK(#REF!),"","X")</f>
        <v>X</v>
      </c>
    </row>
    <row r="15" spans="2:16" ht="15" customHeight="1" x14ac:dyDescent="0.25">
      <c r="B15" s="1135"/>
      <c r="C15" s="1137"/>
      <c r="D15" s="305" t="s">
        <v>675</v>
      </c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</row>
    <row r="16" spans="2:16" ht="15" customHeight="1" x14ac:dyDescent="0.25">
      <c r="B16" s="1130">
        <f>B14+1</f>
        <v>7</v>
      </c>
      <c r="C16" s="1132" t="s">
        <v>175</v>
      </c>
      <c r="D16" s="303" t="s">
        <v>7</v>
      </c>
      <c r="E16" s="281" t="str">
        <f>IF(ISBLANK(#REF!),"","X")</f>
        <v>X</v>
      </c>
      <c r="F16" s="281" t="str">
        <f>IF(ISBLANK(#REF!),"","X")</f>
        <v>X</v>
      </c>
      <c r="G16" s="281" t="str">
        <f>IF(ISBLANK(#REF!),"","X")</f>
        <v>X</v>
      </c>
      <c r="H16" s="281" t="str">
        <f>IF(ISBLANK(#REF!),"","X")</f>
        <v>X</v>
      </c>
      <c r="I16" s="281" t="str">
        <f>IF(ISBLANK(#REF!),"","X")</f>
        <v>X</v>
      </c>
      <c r="J16" s="281" t="str">
        <f>IF(ISBLANK(#REF!),"","X")</f>
        <v>X</v>
      </c>
      <c r="K16" s="281" t="str">
        <f>IF(ISBLANK(#REF!),"","X")</f>
        <v>X</v>
      </c>
      <c r="L16" s="281" t="str">
        <f>IF(ISBLANK(#REF!),"","X")</f>
        <v>X</v>
      </c>
      <c r="M16" s="281" t="str">
        <f>IF(ISBLANK(#REF!),"","X")</f>
        <v>X</v>
      </c>
      <c r="N16" s="281" t="str">
        <f>IF(ISBLANK(#REF!),"","X")</f>
        <v>X</v>
      </c>
      <c r="O16" s="281" t="str">
        <f>IF(ISBLANK(#REF!),"","X")</f>
        <v>X</v>
      </c>
      <c r="P16" s="281" t="str">
        <f>IF(ISBLANK(#REF!),"","X")</f>
        <v>X</v>
      </c>
    </row>
    <row r="17" spans="2:16" ht="15" customHeight="1" x14ac:dyDescent="0.25">
      <c r="B17" s="1131"/>
      <c r="C17" s="1133"/>
      <c r="D17" s="303" t="s">
        <v>675</v>
      </c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</row>
    <row r="18" spans="2:16" ht="15" customHeight="1" x14ac:dyDescent="0.25">
      <c r="B18" s="1134">
        <f>B16+1</f>
        <v>8</v>
      </c>
      <c r="C18" s="1136" t="s">
        <v>776</v>
      </c>
      <c r="D18" s="305" t="s">
        <v>7</v>
      </c>
      <c r="E18" s="281" t="str">
        <f>IF(ISBLANK(#REF!),"","X")</f>
        <v>X</v>
      </c>
      <c r="F18" s="281" t="str">
        <f>IF(ISBLANK(#REF!),"","X")</f>
        <v>X</v>
      </c>
      <c r="G18" s="281" t="str">
        <f>IF(ISBLANK(#REF!),"","X")</f>
        <v>X</v>
      </c>
      <c r="H18" s="281" t="str">
        <f>IF(ISBLANK(#REF!),"","X")</f>
        <v>X</v>
      </c>
      <c r="I18" s="281" t="str">
        <f>IF(ISBLANK(#REF!),"","X")</f>
        <v>X</v>
      </c>
      <c r="J18" s="281" t="str">
        <f>IF(ISBLANK(#REF!),"","X")</f>
        <v>X</v>
      </c>
      <c r="K18" s="281" t="str">
        <f>IF(ISBLANK(#REF!),"","X")</f>
        <v>X</v>
      </c>
      <c r="L18" s="281" t="str">
        <f>IF(ISBLANK(#REF!),"","X")</f>
        <v>X</v>
      </c>
      <c r="M18" s="281" t="str">
        <f>IF(ISBLANK(#REF!),"","X")</f>
        <v>X</v>
      </c>
      <c r="N18" s="281" t="str">
        <f>IF(ISBLANK(#REF!),"","X")</f>
        <v>X</v>
      </c>
      <c r="O18" s="281" t="str">
        <f>IF(ISBLANK(#REF!),"","X")</f>
        <v>X</v>
      </c>
      <c r="P18" s="281" t="str">
        <f>IF(ISBLANK(#REF!),"","X")</f>
        <v>X</v>
      </c>
    </row>
    <row r="19" spans="2:16" ht="15" customHeight="1" x14ac:dyDescent="0.25">
      <c r="B19" s="1135"/>
      <c r="C19" s="1137"/>
      <c r="D19" s="305" t="s">
        <v>675</v>
      </c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</row>
    <row r="20" spans="2:16" ht="15" customHeight="1" x14ac:dyDescent="0.25">
      <c r="B20" s="1130">
        <f>B18+1</f>
        <v>9</v>
      </c>
      <c r="C20" s="1132" t="s">
        <v>777</v>
      </c>
      <c r="D20" s="303" t="s">
        <v>7</v>
      </c>
      <c r="E20" s="281" t="str">
        <f>IF(ISBLANK(#REF!),"","X")</f>
        <v>X</v>
      </c>
      <c r="F20" s="281" t="str">
        <f>IF(ISBLANK(#REF!),"","X")</f>
        <v>X</v>
      </c>
      <c r="G20" s="281" t="str">
        <f>IF(ISBLANK(#REF!),"","X")</f>
        <v>X</v>
      </c>
      <c r="H20" s="281" t="str">
        <f>IF(ISBLANK(#REF!),"","X")</f>
        <v>X</v>
      </c>
      <c r="I20" s="281" t="str">
        <f>IF(ISBLANK(#REF!),"","X")</f>
        <v>X</v>
      </c>
      <c r="J20" s="281" t="str">
        <f>IF(ISBLANK(#REF!),"","X")</f>
        <v>X</v>
      </c>
      <c r="K20" s="281" t="str">
        <f>IF(ISBLANK(#REF!),"","X")</f>
        <v>X</v>
      </c>
      <c r="L20" s="281" t="str">
        <f>IF(ISBLANK(#REF!),"","X")</f>
        <v>X</v>
      </c>
      <c r="M20" s="281" t="str">
        <f>IF(ISBLANK(#REF!),"","X")</f>
        <v>X</v>
      </c>
      <c r="N20" s="281" t="str">
        <f>IF(ISBLANK(#REF!),"","X")</f>
        <v>X</v>
      </c>
      <c r="O20" s="281" t="str">
        <f>IF(ISBLANK(#REF!),"","X")</f>
        <v>X</v>
      </c>
      <c r="P20" s="281" t="str">
        <f>IF(ISBLANK(#REF!),"","X")</f>
        <v>X</v>
      </c>
    </row>
    <row r="21" spans="2:16" ht="15" customHeight="1" x14ac:dyDescent="0.25">
      <c r="B21" s="1131"/>
      <c r="C21" s="1133"/>
      <c r="D21" s="303" t="s">
        <v>675</v>
      </c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</row>
    <row r="22" spans="2:16" ht="15" customHeight="1" x14ac:dyDescent="0.25">
      <c r="B22" s="1134">
        <f>B20+1</f>
        <v>10</v>
      </c>
      <c r="C22" s="1136" t="s">
        <v>177</v>
      </c>
      <c r="D22" s="305" t="s">
        <v>7</v>
      </c>
      <c r="E22" s="281" t="str">
        <f>IF(ISBLANK(#REF!),"","X")</f>
        <v>X</v>
      </c>
      <c r="F22" s="281" t="str">
        <f>IF(ISBLANK(#REF!),"","X")</f>
        <v>X</v>
      </c>
      <c r="G22" s="281" t="str">
        <f>IF(ISBLANK(#REF!),"","X")</f>
        <v>X</v>
      </c>
      <c r="H22" s="281" t="str">
        <f>IF(ISBLANK(#REF!),"","X")</f>
        <v>X</v>
      </c>
      <c r="I22" s="281" t="str">
        <f>IF(ISBLANK(#REF!),"","X")</f>
        <v>X</v>
      </c>
      <c r="J22" s="281" t="str">
        <f>IF(ISBLANK(#REF!),"","X")</f>
        <v>X</v>
      </c>
      <c r="K22" s="281" t="str">
        <f>IF(ISBLANK(#REF!),"","X")</f>
        <v>X</v>
      </c>
      <c r="L22" s="281" t="str">
        <f>IF(ISBLANK(#REF!),"","X")</f>
        <v>X</v>
      </c>
      <c r="M22" s="281" t="str">
        <f>IF(ISBLANK(#REF!),"","X")</f>
        <v>X</v>
      </c>
      <c r="N22" s="281" t="str">
        <f>IF(ISBLANK(#REF!),"","X")</f>
        <v>X</v>
      </c>
      <c r="O22" s="281" t="str">
        <f>IF(ISBLANK(#REF!),"","X")</f>
        <v>X</v>
      </c>
      <c r="P22" s="281" t="str">
        <f>IF(ISBLANK(#REF!),"","X")</f>
        <v>X</v>
      </c>
    </row>
    <row r="23" spans="2:16" ht="15" customHeight="1" x14ac:dyDescent="0.25">
      <c r="B23" s="1135"/>
      <c r="C23" s="1137"/>
      <c r="D23" s="305" t="s">
        <v>675</v>
      </c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</row>
    <row r="24" spans="2:16" ht="15" customHeight="1" x14ac:dyDescent="0.25">
      <c r="B24" s="1130">
        <f>B22+1</f>
        <v>11</v>
      </c>
      <c r="C24" s="1132" t="s">
        <v>778</v>
      </c>
      <c r="D24" s="303" t="s">
        <v>7</v>
      </c>
      <c r="E24" s="281" t="str">
        <f>IF(ISBLANK(#REF!),"","X")</f>
        <v>X</v>
      </c>
      <c r="F24" s="281" t="str">
        <f>IF(ISBLANK(#REF!),"","X")</f>
        <v>X</v>
      </c>
      <c r="G24" s="281" t="str">
        <f>IF(ISBLANK(#REF!),"","X")</f>
        <v>X</v>
      </c>
      <c r="H24" s="281" t="str">
        <f>IF(ISBLANK(#REF!),"","X")</f>
        <v>X</v>
      </c>
      <c r="I24" s="281" t="str">
        <f>IF(ISBLANK(#REF!),"","X")</f>
        <v>X</v>
      </c>
      <c r="J24" s="281" t="str">
        <f>IF(ISBLANK(#REF!),"","X")</f>
        <v>X</v>
      </c>
      <c r="K24" s="281" t="str">
        <f>IF(ISBLANK(#REF!),"","X")</f>
        <v>X</v>
      </c>
      <c r="L24" s="281" t="str">
        <f>IF(ISBLANK(#REF!),"","X")</f>
        <v>X</v>
      </c>
      <c r="M24" s="281" t="str">
        <f>IF(ISBLANK(#REF!),"","X")</f>
        <v>X</v>
      </c>
      <c r="N24" s="281" t="str">
        <f>IF(ISBLANK(#REF!),"","X")</f>
        <v>X</v>
      </c>
      <c r="O24" s="281" t="str">
        <f>IF(ISBLANK(#REF!),"","X")</f>
        <v>X</v>
      </c>
      <c r="P24" s="281" t="str">
        <f>IF(ISBLANK(#REF!),"","X")</f>
        <v>X</v>
      </c>
    </row>
    <row r="25" spans="2:16" ht="15" customHeight="1" x14ac:dyDescent="0.25">
      <c r="B25" s="1131"/>
      <c r="C25" s="1133"/>
      <c r="D25" s="303" t="s">
        <v>675</v>
      </c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</row>
    <row r="26" spans="2:16" ht="15" customHeight="1" x14ac:dyDescent="0.25">
      <c r="B26" s="1134">
        <f>B24+1</f>
        <v>12</v>
      </c>
      <c r="C26" s="1136" t="s">
        <v>1079</v>
      </c>
      <c r="D26" s="305" t="s">
        <v>7</v>
      </c>
      <c r="E26" s="281" t="str">
        <f>IF(ISBLANK(#REF!),"","X")</f>
        <v>X</v>
      </c>
      <c r="F26" s="281" t="str">
        <f>IF(ISBLANK(#REF!),"","X")</f>
        <v>X</v>
      </c>
      <c r="G26" s="281" t="str">
        <f>IF(ISBLANK(#REF!),"","X")</f>
        <v>X</v>
      </c>
      <c r="H26" s="281" t="str">
        <f>IF(ISBLANK(#REF!),"","X")</f>
        <v>X</v>
      </c>
      <c r="I26" s="281" t="str">
        <f>IF(ISBLANK(#REF!),"","X")</f>
        <v>X</v>
      </c>
      <c r="J26" s="281" t="str">
        <f>IF(ISBLANK(#REF!),"","X")</f>
        <v>X</v>
      </c>
      <c r="K26" s="281" t="str">
        <f>IF(ISBLANK(#REF!),"","X")</f>
        <v>X</v>
      </c>
      <c r="L26" s="281" t="str">
        <f>IF(ISBLANK(#REF!),"","X")</f>
        <v>X</v>
      </c>
      <c r="M26" s="281" t="str">
        <f>IF(ISBLANK(#REF!),"","X")</f>
        <v>X</v>
      </c>
      <c r="N26" s="281" t="str">
        <f>IF(ISBLANK(#REF!),"","X")</f>
        <v>X</v>
      </c>
      <c r="O26" s="281" t="str">
        <f>IF(ISBLANK(#REF!),"","X")</f>
        <v>X</v>
      </c>
      <c r="P26" s="281" t="str">
        <f>IF(ISBLANK(#REF!),"","X")</f>
        <v>X</v>
      </c>
    </row>
    <row r="27" spans="2:16" ht="15" customHeight="1" x14ac:dyDescent="0.25">
      <c r="B27" s="1135"/>
      <c r="C27" s="1137"/>
      <c r="D27" s="305" t="s">
        <v>675</v>
      </c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</row>
    <row r="28" spans="2:16" ht="15" customHeight="1" x14ac:dyDescent="0.25">
      <c r="B28" s="1130">
        <f>B26+1</f>
        <v>13</v>
      </c>
      <c r="C28" s="1132" t="s">
        <v>779</v>
      </c>
      <c r="D28" s="303" t="s">
        <v>7</v>
      </c>
      <c r="E28" s="281" t="str">
        <f>IF(ISBLANK(#REF!),"","X")</f>
        <v>X</v>
      </c>
      <c r="F28" s="281" t="str">
        <f>IF(ISBLANK(#REF!),"","X")</f>
        <v>X</v>
      </c>
      <c r="G28" s="281" t="str">
        <f>IF(ISBLANK(#REF!),"","X")</f>
        <v>X</v>
      </c>
      <c r="H28" s="281" t="str">
        <f>IF(ISBLANK(#REF!),"","X")</f>
        <v>X</v>
      </c>
      <c r="I28" s="281" t="str">
        <f>IF(ISBLANK(#REF!),"","X")</f>
        <v>X</v>
      </c>
      <c r="J28" s="281" t="str">
        <f>IF(ISBLANK(#REF!),"","X")</f>
        <v>X</v>
      </c>
      <c r="K28" s="281" t="str">
        <f>IF(ISBLANK(#REF!),"","X")</f>
        <v>X</v>
      </c>
      <c r="L28" s="281" t="str">
        <f>IF(ISBLANK(#REF!),"","X")</f>
        <v>X</v>
      </c>
      <c r="M28" s="281" t="str">
        <f>IF(ISBLANK(#REF!),"","X")</f>
        <v>X</v>
      </c>
      <c r="N28" s="281" t="str">
        <f>IF(ISBLANK(#REF!),"","X")</f>
        <v>X</v>
      </c>
      <c r="O28" s="281" t="str">
        <f>IF(ISBLANK(#REF!),"","X")</f>
        <v>X</v>
      </c>
      <c r="P28" s="281" t="str">
        <f>IF(ISBLANK(#REF!),"","X")</f>
        <v>X</v>
      </c>
    </row>
    <row r="29" spans="2:16" ht="15" customHeight="1" x14ac:dyDescent="0.25">
      <c r="B29" s="1131"/>
      <c r="C29" s="1133"/>
      <c r="D29" s="303" t="s">
        <v>675</v>
      </c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</row>
    <row r="30" spans="2:16" ht="15" customHeight="1" x14ac:dyDescent="0.25">
      <c r="B30" s="1134">
        <f>B28+1</f>
        <v>14</v>
      </c>
      <c r="C30" s="1136" t="s">
        <v>1080</v>
      </c>
      <c r="D30" s="305" t="s">
        <v>7</v>
      </c>
      <c r="E30" s="281" t="str">
        <f>IF(ISBLANK(#REF!),"","X")</f>
        <v>X</v>
      </c>
      <c r="F30" s="281" t="str">
        <f>IF(ISBLANK(#REF!),"","X")</f>
        <v>X</v>
      </c>
      <c r="G30" s="281" t="str">
        <f>IF(ISBLANK(#REF!),"","X")</f>
        <v>X</v>
      </c>
      <c r="H30" s="281" t="str">
        <f>IF(ISBLANK(#REF!),"","X")</f>
        <v>X</v>
      </c>
      <c r="I30" s="281" t="str">
        <f>IF(ISBLANK(#REF!),"","X")</f>
        <v>X</v>
      </c>
      <c r="J30" s="281" t="str">
        <f>IF(ISBLANK(#REF!),"","X")</f>
        <v>X</v>
      </c>
      <c r="K30" s="281" t="str">
        <f>IF(ISBLANK(#REF!),"","X")</f>
        <v>X</v>
      </c>
      <c r="L30" s="281" t="str">
        <f>IF(ISBLANK(#REF!),"","X")</f>
        <v>X</v>
      </c>
      <c r="M30" s="281" t="str">
        <f>IF(ISBLANK(#REF!),"","X")</f>
        <v>X</v>
      </c>
      <c r="N30" s="281" t="str">
        <f>IF(ISBLANK(#REF!),"","X")</f>
        <v>X</v>
      </c>
      <c r="O30" s="281" t="str">
        <f>IF(ISBLANK(#REF!),"","X")</f>
        <v>X</v>
      </c>
      <c r="P30" s="281" t="str">
        <f>IF(ISBLANK(#REF!),"","X")</f>
        <v>X</v>
      </c>
    </row>
    <row r="31" spans="2:16" ht="15" customHeight="1" x14ac:dyDescent="0.25">
      <c r="B31" s="1135"/>
      <c r="C31" s="1137"/>
      <c r="D31" s="305" t="s">
        <v>675</v>
      </c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</row>
  </sheetData>
  <sheetProtection sheet="1" objects="1" scenarios="1"/>
  <mergeCells count="30">
    <mergeCell ref="B2:D3"/>
    <mergeCell ref="E2:P2"/>
    <mergeCell ref="B4:B5"/>
    <mergeCell ref="C4:C5"/>
    <mergeCell ref="B6:B7"/>
    <mergeCell ref="C6:C7"/>
    <mergeCell ref="B20:B21"/>
    <mergeCell ref="C20:C21"/>
    <mergeCell ref="B8:B9"/>
    <mergeCell ref="C8:C9"/>
    <mergeCell ref="B10:B11"/>
    <mergeCell ref="C10:C11"/>
    <mergeCell ref="B12:B13"/>
    <mergeCell ref="C12:C13"/>
    <mergeCell ref="B14:B15"/>
    <mergeCell ref="C14:C15"/>
    <mergeCell ref="B18:B19"/>
    <mergeCell ref="C18:C19"/>
    <mergeCell ref="B16:B17"/>
    <mergeCell ref="C16:C17"/>
    <mergeCell ref="B28:B29"/>
    <mergeCell ref="C28:C29"/>
    <mergeCell ref="B30:B31"/>
    <mergeCell ref="C30:C31"/>
    <mergeCell ref="B22:B23"/>
    <mergeCell ref="C22:C23"/>
    <mergeCell ref="B24:B25"/>
    <mergeCell ref="C24:C25"/>
    <mergeCell ref="B26:B27"/>
    <mergeCell ref="C26:C27"/>
  </mergeCells>
  <conditionalFormatting sqref="E4:P31">
    <cfRule type="cellIs" dxfId="5" priority="2" operator="notEqual">
      <formula>""</formula>
    </cfRule>
  </conditionalFormatting>
  <conditionalFormatting sqref="E5:P5 E7:P7 E9:P9 E11:P11 E13:P13 E15:P15 E17:P17 E19:P19 E21:P21 E23:P23 E25:P25 E27:P27 E29:P29 E31:P31">
    <cfRule type="cellIs" dxfId="4" priority="1" operator="notEqual">
      <formula>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5CC6-C1CA-4763-8F1F-514581159877}">
  <sheetPr codeName="Plan24">
    <tabColor theme="1"/>
  </sheetPr>
  <dimension ref="B2:Q59"/>
  <sheetViews>
    <sheetView showGridLines="0" workbookViewId="0">
      <pane xSplit="4" ySplit="3" topLeftCell="E16" activePane="bottomRight" state="frozen"/>
      <selection activeCell="E30" sqref="E30"/>
      <selection pane="topRight" activeCell="E30" sqref="E30"/>
      <selection pane="bottomLeft" activeCell="E30" sqref="E30"/>
      <selection pane="bottomRight" activeCell="C32" sqref="C32:C33"/>
    </sheetView>
  </sheetViews>
  <sheetFormatPr defaultRowHeight="15" customHeight="1" x14ac:dyDescent="0.25"/>
  <cols>
    <col min="1" max="2" width="3.5703125" style="369" customWidth="1"/>
    <col min="3" max="3" width="35.5703125" style="369" customWidth="1"/>
    <col min="4" max="4" width="9.5703125" style="369" customWidth="1"/>
    <col min="5" max="16" width="12.42578125" style="369" customWidth="1"/>
    <col min="17" max="17" width="17" style="369" bestFit="1" customWidth="1"/>
    <col min="18" max="16384" width="9.140625" style="369"/>
  </cols>
  <sheetData>
    <row r="2" spans="2:17" ht="15" customHeight="1" x14ac:dyDescent="0.25">
      <c r="B2" s="1142" t="s">
        <v>794</v>
      </c>
      <c r="C2" s="1143"/>
      <c r="D2" s="1144"/>
      <c r="E2" s="1139" t="s">
        <v>898</v>
      </c>
      <c r="F2" s="1140"/>
      <c r="G2" s="1140"/>
      <c r="H2" s="1140"/>
      <c r="I2" s="1140"/>
      <c r="J2" s="1140"/>
      <c r="K2" s="1140"/>
      <c r="L2" s="1140"/>
      <c r="M2" s="1140"/>
      <c r="N2" s="1140"/>
      <c r="O2" s="1140"/>
      <c r="P2" s="1141"/>
      <c r="Q2" s="1148" t="s">
        <v>1033</v>
      </c>
    </row>
    <row r="3" spans="2:17" ht="15" customHeight="1" x14ac:dyDescent="0.25">
      <c r="B3" s="1145"/>
      <c r="C3" s="1146"/>
      <c r="D3" s="1147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  <c r="Q3" s="1149"/>
    </row>
    <row r="4" spans="2:17" ht="15" customHeight="1" x14ac:dyDescent="0.25">
      <c r="B4" s="1130">
        <v>1</v>
      </c>
      <c r="C4" s="1132" t="s">
        <v>1078</v>
      </c>
      <c r="D4" s="303" t="s">
        <v>7</v>
      </c>
      <c r="E4" s="301" t="e">
        <f>IF(SUM(#REF!)=0,"",SUM(#REF!))</f>
        <v>#REF!</v>
      </c>
      <c r="F4" s="301" t="e">
        <f>IF(SUM(#REF!)=0,"",SUM(#REF!))</f>
        <v>#REF!</v>
      </c>
      <c r="G4" s="301" t="e">
        <f>IF(SUM(#REF!)=0,"",SUM(#REF!))</f>
        <v>#REF!</v>
      </c>
      <c r="H4" s="301" t="e">
        <f>IF(SUM(#REF!)=0,"",SUM(#REF!))</f>
        <v>#REF!</v>
      </c>
      <c r="I4" s="301" t="e">
        <f>IF(SUM(#REF!)=0,"",SUM(#REF!))</f>
        <v>#REF!</v>
      </c>
      <c r="J4" s="301" t="e">
        <f>IF(SUM(#REF!)=0,"",SUM(#REF!))</f>
        <v>#REF!</v>
      </c>
      <c r="K4" s="301" t="e">
        <f>IF(SUM(#REF!)=0,"",SUM(#REF!))</f>
        <v>#REF!</v>
      </c>
      <c r="L4" s="301" t="e">
        <f>IF(SUM(#REF!)=0,"",SUM(#REF!))</f>
        <v>#REF!</v>
      </c>
      <c r="M4" s="301" t="e">
        <f>IF(SUM(#REF!)=0,"",SUM(#REF!))</f>
        <v>#REF!</v>
      </c>
      <c r="N4" s="301" t="e">
        <f>IF(SUM(#REF!)=0,"",SUM(#REF!))</f>
        <v>#REF!</v>
      </c>
      <c r="O4" s="301" t="e">
        <f>IF(SUM(#REF!)=0,"",SUM(#REF!))</f>
        <v>#REF!</v>
      </c>
      <c r="P4" s="301" t="e">
        <f>IF(SUM(#REF!)=0,"",SUM(#REF!))</f>
        <v>#REF!</v>
      </c>
      <c r="Q4" s="308" t="e">
        <f t="shared" ref="Q4:Q31" si="0">SUM(E4:P4)</f>
        <v>#REF!</v>
      </c>
    </row>
    <row r="5" spans="2:17" ht="15" customHeight="1" x14ac:dyDescent="0.25">
      <c r="B5" s="1131"/>
      <c r="C5" s="1133"/>
      <c r="D5" s="303" t="s">
        <v>675</v>
      </c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8">
        <f t="shared" si="0"/>
        <v>0</v>
      </c>
    </row>
    <row r="6" spans="2:17" ht="15" customHeight="1" x14ac:dyDescent="0.25">
      <c r="B6" s="1134">
        <f>B4+1</f>
        <v>2</v>
      </c>
      <c r="C6" s="1136" t="s">
        <v>897</v>
      </c>
      <c r="D6" s="305" t="s">
        <v>7</v>
      </c>
      <c r="E6" s="301" t="e">
        <f>IF(SUM(#REF!)=0,"",SUM(#REF!))</f>
        <v>#REF!</v>
      </c>
      <c r="F6" s="301" t="e">
        <f>IF(SUM(#REF!)=0,"",SUM(#REF!))</f>
        <v>#REF!</v>
      </c>
      <c r="G6" s="301" t="e">
        <f>IF(SUM(#REF!)=0,"",SUM(#REF!))</f>
        <v>#REF!</v>
      </c>
      <c r="H6" s="301" t="e">
        <f>IF(SUM(#REF!)=0,"",SUM(#REF!))</f>
        <v>#REF!</v>
      </c>
      <c r="I6" s="301" t="e">
        <f>IF(SUM(#REF!)=0,"",SUM(#REF!))</f>
        <v>#REF!</v>
      </c>
      <c r="J6" s="301" t="e">
        <f>IF(SUM(#REF!)=0,"",SUM(#REF!))</f>
        <v>#REF!</v>
      </c>
      <c r="K6" s="301" t="e">
        <f>IF(SUM(#REF!)=0,"",SUM(#REF!))</f>
        <v>#REF!</v>
      </c>
      <c r="L6" s="301" t="e">
        <f>IF(SUM(#REF!)=0,"",SUM(#REF!))</f>
        <v>#REF!</v>
      </c>
      <c r="M6" s="301" t="e">
        <f>IF(SUM(#REF!)=0,"",SUM(#REF!))</f>
        <v>#REF!</v>
      </c>
      <c r="N6" s="301" t="e">
        <f>IF(SUM(#REF!)=0,"",SUM(#REF!))</f>
        <v>#REF!</v>
      </c>
      <c r="O6" s="301" t="e">
        <f>IF(SUM(#REF!)=0,"",SUM(#REF!))</f>
        <v>#REF!</v>
      </c>
      <c r="P6" s="301" t="e">
        <f>IF(SUM(#REF!)=0,"",SUM(#REF!))</f>
        <v>#REF!</v>
      </c>
      <c r="Q6" s="308" t="e">
        <f t="shared" si="0"/>
        <v>#REF!</v>
      </c>
    </row>
    <row r="7" spans="2:17" ht="15" customHeight="1" x14ac:dyDescent="0.25">
      <c r="B7" s="1135"/>
      <c r="C7" s="1137"/>
      <c r="D7" s="305" t="s">
        <v>675</v>
      </c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8">
        <f t="shared" si="0"/>
        <v>0</v>
      </c>
    </row>
    <row r="8" spans="2:17" ht="15" customHeight="1" x14ac:dyDescent="0.25">
      <c r="B8" s="1130">
        <f>B6+1</f>
        <v>3</v>
      </c>
      <c r="C8" s="1132" t="s">
        <v>904</v>
      </c>
      <c r="D8" s="303" t="s">
        <v>7</v>
      </c>
      <c r="E8" s="301" t="e">
        <f>IF(SUM(#REF!)=0,"",SUM(#REF!))</f>
        <v>#REF!</v>
      </c>
      <c r="F8" s="301" t="e">
        <f>IF(SUM(#REF!)=0,"",SUM(#REF!))</f>
        <v>#REF!</v>
      </c>
      <c r="G8" s="301" t="e">
        <f>IF(SUM(#REF!)=0,"",SUM(#REF!))</f>
        <v>#REF!</v>
      </c>
      <c r="H8" s="301" t="e">
        <f>IF(SUM(#REF!)=0,"",SUM(#REF!))</f>
        <v>#REF!</v>
      </c>
      <c r="I8" s="301" t="e">
        <f>IF(SUM(#REF!)=0,"",SUM(#REF!))</f>
        <v>#REF!</v>
      </c>
      <c r="J8" s="301" t="e">
        <f>IF(SUM(#REF!)=0,"",SUM(#REF!))</f>
        <v>#REF!</v>
      </c>
      <c r="K8" s="301" t="e">
        <f>IF(SUM(#REF!)=0,"",SUM(#REF!))</f>
        <v>#REF!</v>
      </c>
      <c r="L8" s="301" t="e">
        <f>IF(SUM(#REF!)=0,"",SUM(#REF!))</f>
        <v>#REF!</v>
      </c>
      <c r="M8" s="301" t="e">
        <f>IF(SUM(#REF!)=0,"",SUM(#REF!))</f>
        <v>#REF!</v>
      </c>
      <c r="N8" s="301" t="e">
        <f>IF(SUM(#REF!)=0,"",SUM(#REF!))</f>
        <v>#REF!</v>
      </c>
      <c r="O8" s="301" t="e">
        <f>IF(SUM(#REF!)=0,"",SUM(#REF!))</f>
        <v>#REF!</v>
      </c>
      <c r="P8" s="301" t="e">
        <f>IF(SUM(#REF!)=0,"",SUM(#REF!))</f>
        <v>#REF!</v>
      </c>
      <c r="Q8" s="308" t="e">
        <f t="shared" si="0"/>
        <v>#REF!</v>
      </c>
    </row>
    <row r="9" spans="2:17" ht="15" customHeight="1" x14ac:dyDescent="0.25">
      <c r="B9" s="1131"/>
      <c r="C9" s="1133"/>
      <c r="D9" s="303" t="s">
        <v>675</v>
      </c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8">
        <f t="shared" si="0"/>
        <v>0</v>
      </c>
    </row>
    <row r="10" spans="2:17" ht="15" customHeight="1" x14ac:dyDescent="0.25">
      <c r="B10" s="1134">
        <f>B8+1</f>
        <v>4</v>
      </c>
      <c r="C10" s="1136" t="s">
        <v>774</v>
      </c>
      <c r="D10" s="305" t="s">
        <v>7</v>
      </c>
      <c r="E10" s="301" t="e">
        <f>IF(SUM(#REF!)=0,"",SUM(#REF!))</f>
        <v>#REF!</v>
      </c>
      <c r="F10" s="301" t="e">
        <f>IF(SUM(#REF!)=0,"",SUM(#REF!))</f>
        <v>#REF!</v>
      </c>
      <c r="G10" s="301" t="e">
        <f>IF(SUM(#REF!)=0,"",SUM(#REF!))</f>
        <v>#REF!</v>
      </c>
      <c r="H10" s="301" t="e">
        <f>IF(SUM(#REF!)=0,"",SUM(#REF!))</f>
        <v>#REF!</v>
      </c>
      <c r="I10" s="301" t="e">
        <f>IF(SUM(#REF!)=0,"",SUM(#REF!))</f>
        <v>#REF!</v>
      </c>
      <c r="J10" s="301" t="e">
        <f>IF(SUM(#REF!)=0,"",SUM(#REF!))</f>
        <v>#REF!</v>
      </c>
      <c r="K10" s="301" t="e">
        <f>IF(SUM(#REF!)=0,"",SUM(#REF!))</f>
        <v>#REF!</v>
      </c>
      <c r="L10" s="301" t="e">
        <f>IF(SUM(#REF!)=0,"",SUM(#REF!))</f>
        <v>#REF!</v>
      </c>
      <c r="M10" s="301" t="e">
        <f>IF(SUM(#REF!)=0,"",SUM(#REF!))</f>
        <v>#REF!</v>
      </c>
      <c r="N10" s="301" t="e">
        <f>IF(SUM(#REF!)=0,"",SUM(#REF!))</f>
        <v>#REF!</v>
      </c>
      <c r="O10" s="301" t="e">
        <f>IF(SUM(#REF!)=0,"",SUM(#REF!))</f>
        <v>#REF!</v>
      </c>
      <c r="P10" s="301" t="e">
        <f>IF(SUM(#REF!)=0,"",SUM(#REF!))</f>
        <v>#REF!</v>
      </c>
      <c r="Q10" s="308" t="e">
        <f t="shared" si="0"/>
        <v>#REF!</v>
      </c>
    </row>
    <row r="11" spans="2:17" ht="15" customHeight="1" x14ac:dyDescent="0.25">
      <c r="B11" s="1135"/>
      <c r="C11" s="1137"/>
      <c r="D11" s="305" t="s">
        <v>675</v>
      </c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8">
        <f t="shared" si="0"/>
        <v>0</v>
      </c>
    </row>
    <row r="12" spans="2:17" ht="15" customHeight="1" x14ac:dyDescent="0.25">
      <c r="B12" s="1130">
        <f>B10+1</f>
        <v>5</v>
      </c>
      <c r="C12" s="1132" t="s">
        <v>903</v>
      </c>
      <c r="D12" s="303" t="s">
        <v>7</v>
      </c>
      <c r="E12" s="301" t="e">
        <f>IF(SUM(#REF!)=0,"",SUM(#REF!))</f>
        <v>#REF!</v>
      </c>
      <c r="F12" s="301" t="e">
        <f>IF(SUM(#REF!)=0,"",SUM(#REF!))</f>
        <v>#REF!</v>
      </c>
      <c r="G12" s="301" t="e">
        <f>IF(SUM(#REF!)=0,"",SUM(#REF!))</f>
        <v>#REF!</v>
      </c>
      <c r="H12" s="301" t="e">
        <f>IF(SUM(#REF!)=0,"",SUM(#REF!))</f>
        <v>#REF!</v>
      </c>
      <c r="I12" s="301" t="e">
        <f>IF(SUM(#REF!)=0,"",SUM(#REF!))</f>
        <v>#REF!</v>
      </c>
      <c r="J12" s="301" t="e">
        <f>IF(SUM(#REF!)=0,"",SUM(#REF!))</f>
        <v>#REF!</v>
      </c>
      <c r="K12" s="301" t="e">
        <f>IF(SUM(#REF!)=0,"",SUM(#REF!))</f>
        <v>#REF!</v>
      </c>
      <c r="L12" s="301" t="e">
        <f>IF(SUM(#REF!)=0,"",SUM(#REF!))</f>
        <v>#REF!</v>
      </c>
      <c r="M12" s="301" t="e">
        <f>IF(SUM(#REF!)=0,"",SUM(#REF!))</f>
        <v>#REF!</v>
      </c>
      <c r="N12" s="301" t="e">
        <f>IF(SUM(#REF!)=0,"",SUM(#REF!))</f>
        <v>#REF!</v>
      </c>
      <c r="O12" s="301" t="e">
        <f>IF(SUM(#REF!)=0,"",SUM(#REF!))</f>
        <v>#REF!</v>
      </c>
      <c r="P12" s="301" t="e">
        <f>IF(SUM(#REF!)=0,"",SUM(#REF!))</f>
        <v>#REF!</v>
      </c>
      <c r="Q12" s="308" t="e">
        <f t="shared" si="0"/>
        <v>#REF!</v>
      </c>
    </row>
    <row r="13" spans="2:17" ht="15" customHeight="1" x14ac:dyDescent="0.25">
      <c r="B13" s="1131"/>
      <c r="C13" s="1133"/>
      <c r="D13" s="303" t="s">
        <v>675</v>
      </c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8">
        <f t="shared" si="0"/>
        <v>0</v>
      </c>
    </row>
    <row r="14" spans="2:17" ht="15" customHeight="1" x14ac:dyDescent="0.25">
      <c r="B14" s="1134">
        <f>B12+1</f>
        <v>6</v>
      </c>
      <c r="C14" s="1136" t="s">
        <v>775</v>
      </c>
      <c r="D14" s="305" t="s">
        <v>7</v>
      </c>
      <c r="E14" s="301" t="e">
        <f>IF(SUM(#REF!)=0,"",SUM(#REF!))</f>
        <v>#REF!</v>
      </c>
      <c r="F14" s="301" t="e">
        <f>IF(SUM(#REF!)=0,"",SUM(#REF!))</f>
        <v>#REF!</v>
      </c>
      <c r="G14" s="301" t="e">
        <f>IF(SUM(#REF!)=0,"",SUM(#REF!))</f>
        <v>#REF!</v>
      </c>
      <c r="H14" s="301" t="e">
        <f>IF(SUM(#REF!)=0,"",SUM(#REF!))</f>
        <v>#REF!</v>
      </c>
      <c r="I14" s="301" t="e">
        <f>IF(SUM(#REF!)=0,"",SUM(#REF!))</f>
        <v>#REF!</v>
      </c>
      <c r="J14" s="301" t="e">
        <f>IF(SUM(#REF!)=0,"",SUM(#REF!))</f>
        <v>#REF!</v>
      </c>
      <c r="K14" s="301" t="e">
        <f>IF(SUM(#REF!)=0,"",SUM(#REF!))</f>
        <v>#REF!</v>
      </c>
      <c r="L14" s="301" t="e">
        <f>IF(SUM(#REF!)=0,"",SUM(#REF!))</f>
        <v>#REF!</v>
      </c>
      <c r="M14" s="301" t="e">
        <f>IF(SUM(#REF!)=0,"",SUM(#REF!))</f>
        <v>#REF!</v>
      </c>
      <c r="N14" s="301" t="e">
        <f>IF(SUM(#REF!)=0,"",SUM(#REF!))</f>
        <v>#REF!</v>
      </c>
      <c r="O14" s="301" t="e">
        <f>IF(SUM(#REF!)=0,"",SUM(#REF!))</f>
        <v>#REF!</v>
      </c>
      <c r="P14" s="301" t="e">
        <f>IF(SUM(#REF!)=0,"",SUM(#REF!))</f>
        <v>#REF!</v>
      </c>
      <c r="Q14" s="308" t="e">
        <f t="shared" si="0"/>
        <v>#REF!</v>
      </c>
    </row>
    <row r="15" spans="2:17" ht="15" customHeight="1" x14ac:dyDescent="0.25">
      <c r="B15" s="1135"/>
      <c r="C15" s="1137"/>
      <c r="D15" s="305" t="s">
        <v>675</v>
      </c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8">
        <f t="shared" si="0"/>
        <v>0</v>
      </c>
    </row>
    <row r="16" spans="2:17" ht="15" customHeight="1" x14ac:dyDescent="0.25">
      <c r="B16" s="1130">
        <f>B14+1</f>
        <v>7</v>
      </c>
      <c r="C16" s="1132" t="s">
        <v>175</v>
      </c>
      <c r="D16" s="303" t="s">
        <v>7</v>
      </c>
      <c r="E16" s="301" t="e">
        <f>IF(SUM(#REF!)=0,"",SUM(#REF!))</f>
        <v>#REF!</v>
      </c>
      <c r="F16" s="301" t="e">
        <f>IF(SUM(#REF!)=0,"",SUM(#REF!))</f>
        <v>#REF!</v>
      </c>
      <c r="G16" s="301" t="e">
        <f>IF(SUM(#REF!)=0,"",SUM(#REF!))</f>
        <v>#REF!</v>
      </c>
      <c r="H16" s="301" t="e">
        <f>IF(SUM(#REF!)=0,"",SUM(#REF!))</f>
        <v>#REF!</v>
      </c>
      <c r="I16" s="301" t="e">
        <f>IF(SUM(#REF!)=0,"",SUM(#REF!))</f>
        <v>#REF!</v>
      </c>
      <c r="J16" s="301" t="e">
        <f>IF(SUM(#REF!)=0,"",SUM(#REF!))</f>
        <v>#REF!</v>
      </c>
      <c r="K16" s="301" t="e">
        <f>IF(SUM(#REF!)=0,"",SUM(#REF!))</f>
        <v>#REF!</v>
      </c>
      <c r="L16" s="301" t="e">
        <f>IF(SUM(#REF!)=0,"",SUM(#REF!))</f>
        <v>#REF!</v>
      </c>
      <c r="M16" s="301" t="e">
        <f>IF(SUM(#REF!)=0,"",SUM(#REF!))</f>
        <v>#REF!</v>
      </c>
      <c r="N16" s="301" t="e">
        <f>IF(SUM(#REF!)=0,"",SUM(#REF!))</f>
        <v>#REF!</v>
      </c>
      <c r="O16" s="301" t="e">
        <f>IF(SUM(#REF!)=0,"",SUM(#REF!))</f>
        <v>#REF!</v>
      </c>
      <c r="P16" s="301" t="e">
        <f>IF(SUM(#REF!)=0,"",SUM(#REF!))</f>
        <v>#REF!</v>
      </c>
      <c r="Q16" s="308" t="e">
        <f t="shared" si="0"/>
        <v>#REF!</v>
      </c>
    </row>
    <row r="17" spans="2:17" ht="15" customHeight="1" x14ac:dyDescent="0.25">
      <c r="B17" s="1131"/>
      <c r="C17" s="1133"/>
      <c r="D17" s="303" t="s">
        <v>675</v>
      </c>
      <c r="E17" s="301"/>
      <c r="F17" s="301"/>
      <c r="G17" s="301"/>
      <c r="H17" s="301"/>
      <c r="I17" s="301"/>
      <c r="J17" s="301"/>
      <c r="K17" s="301"/>
      <c r="L17" s="301"/>
      <c r="M17" s="301"/>
      <c r="N17" s="301"/>
      <c r="O17" s="301"/>
      <c r="P17" s="301"/>
      <c r="Q17" s="308">
        <f t="shared" si="0"/>
        <v>0</v>
      </c>
    </row>
    <row r="18" spans="2:17" ht="15" customHeight="1" x14ac:dyDescent="0.25">
      <c r="B18" s="1134">
        <f>B16+1</f>
        <v>8</v>
      </c>
      <c r="C18" s="1136" t="s">
        <v>776</v>
      </c>
      <c r="D18" s="305" t="s">
        <v>7</v>
      </c>
      <c r="E18" s="301" t="e">
        <f>IF(SUM(#REF!)=0,"",SUM(#REF!))</f>
        <v>#REF!</v>
      </c>
      <c r="F18" s="301" t="e">
        <f>IF(SUM(#REF!)=0,"",SUM(#REF!))</f>
        <v>#REF!</v>
      </c>
      <c r="G18" s="301" t="e">
        <f>IF(SUM(#REF!)=0,"",SUM(#REF!))</f>
        <v>#REF!</v>
      </c>
      <c r="H18" s="301" t="e">
        <f>IF(SUM(#REF!)=0,"",SUM(#REF!))</f>
        <v>#REF!</v>
      </c>
      <c r="I18" s="301" t="e">
        <f>IF(SUM(#REF!)=0,"",SUM(#REF!))</f>
        <v>#REF!</v>
      </c>
      <c r="J18" s="301" t="e">
        <f>IF(SUM(#REF!)=0,"",SUM(#REF!))</f>
        <v>#REF!</v>
      </c>
      <c r="K18" s="301" t="e">
        <f>IF(SUM(#REF!)=0,"",SUM(#REF!))</f>
        <v>#REF!</v>
      </c>
      <c r="L18" s="301" t="e">
        <f>IF(SUM(#REF!)=0,"",SUM(#REF!))</f>
        <v>#REF!</v>
      </c>
      <c r="M18" s="301" t="e">
        <f>IF(SUM(#REF!)=0,"",SUM(#REF!))</f>
        <v>#REF!</v>
      </c>
      <c r="N18" s="301" t="e">
        <f>IF(SUM(#REF!)=0,"",SUM(#REF!))</f>
        <v>#REF!</v>
      </c>
      <c r="O18" s="301" t="e">
        <f>IF(SUM(#REF!)=0,"",SUM(#REF!))</f>
        <v>#REF!</v>
      </c>
      <c r="P18" s="301" t="e">
        <f>IF(SUM(#REF!)=0,"",SUM(#REF!))</f>
        <v>#REF!</v>
      </c>
      <c r="Q18" s="308" t="e">
        <f t="shared" si="0"/>
        <v>#REF!</v>
      </c>
    </row>
    <row r="19" spans="2:17" ht="15" customHeight="1" x14ac:dyDescent="0.25">
      <c r="B19" s="1135"/>
      <c r="C19" s="1137"/>
      <c r="D19" s="305" t="s">
        <v>675</v>
      </c>
      <c r="E19" s="301"/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8">
        <f t="shared" si="0"/>
        <v>0</v>
      </c>
    </row>
    <row r="20" spans="2:17" ht="15" customHeight="1" x14ac:dyDescent="0.25">
      <c r="B20" s="1130">
        <f>B18+1</f>
        <v>9</v>
      </c>
      <c r="C20" s="1132" t="s">
        <v>777</v>
      </c>
      <c r="D20" s="303" t="s">
        <v>7</v>
      </c>
      <c r="E20" s="301" t="e">
        <f>IF(SUM(#REF!)=0,"",SUM(#REF!))</f>
        <v>#REF!</v>
      </c>
      <c r="F20" s="301" t="e">
        <f>IF(SUM(#REF!)=0,"",SUM(#REF!))</f>
        <v>#REF!</v>
      </c>
      <c r="G20" s="301" t="e">
        <f>IF(SUM(#REF!)=0,"",SUM(#REF!))</f>
        <v>#REF!</v>
      </c>
      <c r="H20" s="301" t="e">
        <f>IF(SUM(#REF!)=0,"",SUM(#REF!))</f>
        <v>#REF!</v>
      </c>
      <c r="I20" s="301" t="e">
        <f>IF(SUM(#REF!)=0,"",SUM(#REF!))</f>
        <v>#REF!</v>
      </c>
      <c r="J20" s="301" t="e">
        <f>IF(SUM(#REF!)=0,"",SUM(#REF!))</f>
        <v>#REF!</v>
      </c>
      <c r="K20" s="301" t="e">
        <f>IF(SUM(#REF!)=0,"",SUM(#REF!))</f>
        <v>#REF!</v>
      </c>
      <c r="L20" s="301" t="e">
        <f>IF(SUM(#REF!)=0,"",SUM(#REF!))</f>
        <v>#REF!</v>
      </c>
      <c r="M20" s="301" t="e">
        <f>IF(SUM(#REF!)=0,"",SUM(#REF!))</f>
        <v>#REF!</v>
      </c>
      <c r="N20" s="301" t="e">
        <f>IF(SUM(#REF!)=0,"",SUM(#REF!))</f>
        <v>#REF!</v>
      </c>
      <c r="O20" s="301" t="e">
        <f>IF(SUM(#REF!)=0,"",SUM(#REF!))</f>
        <v>#REF!</v>
      </c>
      <c r="P20" s="301" t="e">
        <f>IF(SUM(#REF!)=0,"",SUM(#REF!))</f>
        <v>#REF!</v>
      </c>
      <c r="Q20" s="308" t="e">
        <f t="shared" si="0"/>
        <v>#REF!</v>
      </c>
    </row>
    <row r="21" spans="2:17" ht="15" customHeight="1" x14ac:dyDescent="0.25">
      <c r="B21" s="1131"/>
      <c r="C21" s="1133"/>
      <c r="D21" s="303" t="s">
        <v>675</v>
      </c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301"/>
      <c r="Q21" s="308">
        <f t="shared" si="0"/>
        <v>0</v>
      </c>
    </row>
    <row r="22" spans="2:17" ht="15" customHeight="1" x14ac:dyDescent="0.25">
      <c r="B22" s="1134">
        <f>B20+1</f>
        <v>10</v>
      </c>
      <c r="C22" s="1136" t="s">
        <v>177</v>
      </c>
      <c r="D22" s="305" t="s">
        <v>7</v>
      </c>
      <c r="E22" s="301" t="e">
        <f>IF(SUM(#REF!)=0,"",SUM(#REF!))</f>
        <v>#REF!</v>
      </c>
      <c r="F22" s="301" t="e">
        <f>IF(SUM(#REF!)=0,"",SUM(#REF!))</f>
        <v>#REF!</v>
      </c>
      <c r="G22" s="301" t="e">
        <f>IF(SUM(#REF!)=0,"",SUM(#REF!))</f>
        <v>#REF!</v>
      </c>
      <c r="H22" s="301" t="e">
        <f>IF(SUM(#REF!)=0,"",SUM(#REF!))</f>
        <v>#REF!</v>
      </c>
      <c r="I22" s="301" t="e">
        <f>IF(SUM(#REF!)=0,"",SUM(#REF!))</f>
        <v>#REF!</v>
      </c>
      <c r="J22" s="301" t="e">
        <f>IF(SUM(#REF!)=0,"",SUM(#REF!))</f>
        <v>#REF!</v>
      </c>
      <c r="K22" s="301" t="e">
        <f>IF(SUM(#REF!)=0,"",SUM(#REF!))</f>
        <v>#REF!</v>
      </c>
      <c r="L22" s="301" t="e">
        <f>IF(SUM(#REF!)=0,"",SUM(#REF!))</f>
        <v>#REF!</v>
      </c>
      <c r="M22" s="301" t="e">
        <f>IF(SUM(#REF!)=0,"",SUM(#REF!))</f>
        <v>#REF!</v>
      </c>
      <c r="N22" s="301" t="e">
        <f>IF(SUM(#REF!)=0,"",SUM(#REF!))</f>
        <v>#REF!</v>
      </c>
      <c r="O22" s="301" t="e">
        <f>IF(SUM(#REF!)=0,"",SUM(#REF!))</f>
        <v>#REF!</v>
      </c>
      <c r="P22" s="301" t="e">
        <f>IF(SUM(#REF!)=0,"",SUM(#REF!))</f>
        <v>#REF!</v>
      </c>
      <c r="Q22" s="308" t="e">
        <f t="shared" si="0"/>
        <v>#REF!</v>
      </c>
    </row>
    <row r="23" spans="2:17" ht="15" customHeight="1" x14ac:dyDescent="0.25">
      <c r="B23" s="1135"/>
      <c r="C23" s="1137"/>
      <c r="D23" s="305" t="s">
        <v>675</v>
      </c>
      <c r="E23" s="301"/>
      <c r="F23" s="301"/>
      <c r="G23" s="301"/>
      <c r="H23" s="301"/>
      <c r="I23" s="301"/>
      <c r="J23" s="301"/>
      <c r="K23" s="301"/>
      <c r="L23" s="301"/>
      <c r="M23" s="301"/>
      <c r="N23" s="301"/>
      <c r="O23" s="301"/>
      <c r="P23" s="301"/>
      <c r="Q23" s="308">
        <f t="shared" si="0"/>
        <v>0</v>
      </c>
    </row>
    <row r="24" spans="2:17" ht="15" customHeight="1" x14ac:dyDescent="0.25">
      <c r="B24" s="1130">
        <f>B22+1</f>
        <v>11</v>
      </c>
      <c r="C24" s="1132" t="s">
        <v>778</v>
      </c>
      <c r="D24" s="303" t="s">
        <v>7</v>
      </c>
      <c r="E24" s="301" t="e">
        <f>IF(SUM(#REF!)=0,"",SUM(#REF!))</f>
        <v>#REF!</v>
      </c>
      <c r="F24" s="301" t="e">
        <f>IF(SUM(#REF!)=0,"",SUM(#REF!))</f>
        <v>#REF!</v>
      </c>
      <c r="G24" s="301" t="e">
        <f>IF(SUM(#REF!)=0,"",SUM(#REF!))</f>
        <v>#REF!</v>
      </c>
      <c r="H24" s="301" t="e">
        <f>IF(SUM(#REF!)=0,"",SUM(#REF!))</f>
        <v>#REF!</v>
      </c>
      <c r="I24" s="301" t="e">
        <f>IF(SUM(#REF!)=0,"",SUM(#REF!))</f>
        <v>#REF!</v>
      </c>
      <c r="J24" s="301" t="e">
        <f>IF(SUM(#REF!)=0,"",SUM(#REF!))</f>
        <v>#REF!</v>
      </c>
      <c r="K24" s="301" t="e">
        <f>IF(SUM(#REF!)=0,"",SUM(#REF!))</f>
        <v>#REF!</v>
      </c>
      <c r="L24" s="301" t="e">
        <f>IF(SUM(#REF!)=0,"",SUM(#REF!))</f>
        <v>#REF!</v>
      </c>
      <c r="M24" s="301" t="e">
        <f>IF(SUM(#REF!)=0,"",SUM(#REF!))</f>
        <v>#REF!</v>
      </c>
      <c r="N24" s="301" t="e">
        <f>IF(SUM(#REF!)=0,"",SUM(#REF!))</f>
        <v>#REF!</v>
      </c>
      <c r="O24" s="301" t="e">
        <f>IF(SUM(#REF!)=0,"",SUM(#REF!))</f>
        <v>#REF!</v>
      </c>
      <c r="P24" s="301" t="e">
        <f>IF(SUM(#REF!)=0,"",SUM(#REF!))</f>
        <v>#REF!</v>
      </c>
      <c r="Q24" s="308" t="e">
        <f t="shared" si="0"/>
        <v>#REF!</v>
      </c>
    </row>
    <row r="25" spans="2:17" ht="15" customHeight="1" x14ac:dyDescent="0.25">
      <c r="B25" s="1131"/>
      <c r="C25" s="1133"/>
      <c r="D25" s="303" t="s">
        <v>675</v>
      </c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8">
        <f t="shared" si="0"/>
        <v>0</v>
      </c>
    </row>
    <row r="26" spans="2:17" ht="15" customHeight="1" x14ac:dyDescent="0.25">
      <c r="B26" s="1134">
        <f>B24+1</f>
        <v>12</v>
      </c>
      <c r="C26" s="1136" t="s">
        <v>1079</v>
      </c>
      <c r="D26" s="305" t="s">
        <v>7</v>
      </c>
      <c r="E26" s="301" t="e">
        <f>IF(SUM(#REF!)=0,"",SUM(#REF!))</f>
        <v>#REF!</v>
      </c>
      <c r="F26" s="301" t="e">
        <f>IF(SUM(#REF!)=0,"",SUM(#REF!))</f>
        <v>#REF!</v>
      </c>
      <c r="G26" s="301" t="e">
        <f>IF(SUM(#REF!)=0,"",SUM(#REF!))</f>
        <v>#REF!</v>
      </c>
      <c r="H26" s="301" t="e">
        <f>IF(SUM(#REF!)=0,"",SUM(#REF!))</f>
        <v>#REF!</v>
      </c>
      <c r="I26" s="301" t="e">
        <f>IF(SUM(#REF!)=0,"",SUM(#REF!))</f>
        <v>#REF!</v>
      </c>
      <c r="J26" s="301" t="e">
        <f>IF(SUM(#REF!)=0,"",SUM(#REF!))</f>
        <v>#REF!</v>
      </c>
      <c r="K26" s="301" t="e">
        <f>IF(SUM(#REF!)=0,"",SUM(#REF!))</f>
        <v>#REF!</v>
      </c>
      <c r="L26" s="301" t="e">
        <f>IF(SUM(#REF!)=0,"",SUM(#REF!))</f>
        <v>#REF!</v>
      </c>
      <c r="M26" s="301" t="e">
        <f>IF(SUM(#REF!)=0,"",SUM(#REF!))</f>
        <v>#REF!</v>
      </c>
      <c r="N26" s="301" t="e">
        <f>IF(SUM(#REF!)=0,"",SUM(#REF!))</f>
        <v>#REF!</v>
      </c>
      <c r="O26" s="301" t="e">
        <f>IF(SUM(#REF!)=0,"",SUM(#REF!))</f>
        <v>#REF!</v>
      </c>
      <c r="P26" s="301" t="e">
        <f>IF(SUM(#REF!)=0,"",SUM(#REF!))</f>
        <v>#REF!</v>
      </c>
      <c r="Q26" s="308" t="e">
        <f t="shared" si="0"/>
        <v>#REF!</v>
      </c>
    </row>
    <row r="27" spans="2:17" ht="15" customHeight="1" x14ac:dyDescent="0.25">
      <c r="B27" s="1135"/>
      <c r="C27" s="1137"/>
      <c r="D27" s="305" t="s">
        <v>675</v>
      </c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8">
        <f t="shared" si="0"/>
        <v>0</v>
      </c>
    </row>
    <row r="28" spans="2:17" ht="15" customHeight="1" x14ac:dyDescent="0.25">
      <c r="B28" s="1130">
        <f>B26+1</f>
        <v>13</v>
      </c>
      <c r="C28" s="1132" t="s">
        <v>779</v>
      </c>
      <c r="D28" s="303" t="s">
        <v>7</v>
      </c>
      <c r="E28" s="301" t="e">
        <f>IF(SUM(#REF!)=0,"",SUM(#REF!))</f>
        <v>#REF!</v>
      </c>
      <c r="F28" s="301" t="e">
        <f>IF(SUM(#REF!)=0,"",SUM(#REF!))</f>
        <v>#REF!</v>
      </c>
      <c r="G28" s="301" t="e">
        <f>IF(SUM(#REF!)=0,"",SUM(#REF!))</f>
        <v>#REF!</v>
      </c>
      <c r="H28" s="301" t="e">
        <f>IF(SUM(#REF!)=0,"",SUM(#REF!))</f>
        <v>#REF!</v>
      </c>
      <c r="I28" s="301" t="e">
        <f>IF(SUM(#REF!)=0,"",SUM(#REF!))</f>
        <v>#REF!</v>
      </c>
      <c r="J28" s="301" t="e">
        <f>IF(SUM(#REF!)=0,"",SUM(#REF!))</f>
        <v>#REF!</v>
      </c>
      <c r="K28" s="301" t="e">
        <f>IF(SUM(#REF!)=0,"",SUM(#REF!))</f>
        <v>#REF!</v>
      </c>
      <c r="L28" s="301" t="e">
        <f>IF(SUM(#REF!)=0,"",SUM(#REF!))</f>
        <v>#REF!</v>
      </c>
      <c r="M28" s="301" t="e">
        <f>IF(SUM(#REF!)=0,"",SUM(#REF!))</f>
        <v>#REF!</v>
      </c>
      <c r="N28" s="301" t="e">
        <f>IF(SUM(#REF!)=0,"",SUM(#REF!))</f>
        <v>#REF!</v>
      </c>
      <c r="O28" s="301" t="e">
        <f>IF(SUM(#REF!)=0,"",SUM(#REF!))</f>
        <v>#REF!</v>
      </c>
      <c r="P28" s="301" t="e">
        <f>IF(SUM(#REF!)=0,"",SUM(#REF!))</f>
        <v>#REF!</v>
      </c>
      <c r="Q28" s="308" t="e">
        <f t="shared" si="0"/>
        <v>#REF!</v>
      </c>
    </row>
    <row r="29" spans="2:17" ht="15" customHeight="1" x14ac:dyDescent="0.25">
      <c r="B29" s="1131"/>
      <c r="C29" s="1133"/>
      <c r="D29" s="303" t="s">
        <v>675</v>
      </c>
      <c r="E29" s="301"/>
      <c r="F29" s="301"/>
      <c r="G29" s="301"/>
      <c r="H29" s="301"/>
      <c r="I29" s="301"/>
      <c r="J29" s="301"/>
      <c r="K29" s="301"/>
      <c r="L29" s="301"/>
      <c r="M29" s="301"/>
      <c r="N29" s="301"/>
      <c r="O29" s="301"/>
      <c r="P29" s="301"/>
      <c r="Q29" s="308">
        <f t="shared" si="0"/>
        <v>0</v>
      </c>
    </row>
    <row r="30" spans="2:17" ht="15" customHeight="1" x14ac:dyDescent="0.25">
      <c r="B30" s="1134">
        <f>B28+1</f>
        <v>14</v>
      </c>
      <c r="C30" s="1136" t="s">
        <v>1080</v>
      </c>
      <c r="D30" s="305" t="s">
        <v>7</v>
      </c>
      <c r="E30" s="301" t="e">
        <f>IF(SUM(#REF!)=0,"",SUM(#REF!))</f>
        <v>#REF!</v>
      </c>
      <c r="F30" s="301" t="e">
        <f>IF(SUM(#REF!)=0,"",SUM(#REF!))</f>
        <v>#REF!</v>
      </c>
      <c r="G30" s="301" t="e">
        <f>IF(SUM(#REF!)=0,"",SUM(#REF!))</f>
        <v>#REF!</v>
      </c>
      <c r="H30" s="301" t="e">
        <f>IF(SUM(#REF!)=0,"",SUM(#REF!))</f>
        <v>#REF!</v>
      </c>
      <c r="I30" s="301" t="e">
        <f>IF(SUM(#REF!)=0,"",SUM(#REF!))</f>
        <v>#REF!</v>
      </c>
      <c r="J30" s="301" t="e">
        <f>IF(SUM(#REF!)=0,"",SUM(#REF!))</f>
        <v>#REF!</v>
      </c>
      <c r="K30" s="301" t="e">
        <f>IF(SUM(#REF!)=0,"",SUM(#REF!))</f>
        <v>#REF!</v>
      </c>
      <c r="L30" s="301" t="e">
        <f>IF(SUM(#REF!)=0,"",SUM(#REF!))</f>
        <v>#REF!</v>
      </c>
      <c r="M30" s="301" t="e">
        <f>IF(SUM(#REF!)=0,"",SUM(#REF!))</f>
        <v>#REF!</v>
      </c>
      <c r="N30" s="301" t="e">
        <f>IF(SUM(#REF!)=0,"",SUM(#REF!))</f>
        <v>#REF!</v>
      </c>
      <c r="O30" s="301" t="e">
        <f>IF(SUM(#REF!)=0,"",SUM(#REF!))</f>
        <v>#REF!</v>
      </c>
      <c r="P30" s="301" t="e">
        <f>IF(SUM(#REF!)=0,"",SUM(#REF!))</f>
        <v>#REF!</v>
      </c>
      <c r="Q30" s="308" t="e">
        <f t="shared" si="0"/>
        <v>#REF!</v>
      </c>
    </row>
    <row r="31" spans="2:17" ht="15" customHeight="1" x14ac:dyDescent="0.25">
      <c r="B31" s="1135"/>
      <c r="C31" s="1137"/>
      <c r="D31" s="305" t="s">
        <v>675</v>
      </c>
      <c r="E31" s="301">
        <f>SUMIF($D$4:$D$29,$D$31,E$4:E$29)-E27</f>
        <v>0</v>
      </c>
      <c r="F31" s="301">
        <f t="shared" ref="F31:P31" si="1">SUMIF($D$4:$D$29,$D$31,F$4:F$29)-F27</f>
        <v>0</v>
      </c>
      <c r="G31" s="301">
        <f t="shared" si="1"/>
        <v>0</v>
      </c>
      <c r="H31" s="301">
        <f t="shared" si="1"/>
        <v>0</v>
      </c>
      <c r="I31" s="301">
        <f t="shared" si="1"/>
        <v>0</v>
      </c>
      <c r="J31" s="301">
        <f t="shared" si="1"/>
        <v>0</v>
      </c>
      <c r="K31" s="301">
        <f t="shared" si="1"/>
        <v>0</v>
      </c>
      <c r="L31" s="301">
        <f t="shared" si="1"/>
        <v>0</v>
      </c>
      <c r="M31" s="301">
        <f t="shared" si="1"/>
        <v>0</v>
      </c>
      <c r="N31" s="301">
        <f t="shared" si="1"/>
        <v>0</v>
      </c>
      <c r="O31" s="301">
        <f t="shared" si="1"/>
        <v>0</v>
      </c>
      <c r="P31" s="301">
        <f t="shared" si="1"/>
        <v>0</v>
      </c>
      <c r="Q31" s="308">
        <f t="shared" si="0"/>
        <v>0</v>
      </c>
    </row>
    <row r="32" spans="2:17" ht="15" customHeight="1" x14ac:dyDescent="0.25">
      <c r="B32" s="1150">
        <f>B30+1</f>
        <v>15</v>
      </c>
      <c r="C32" s="1152" t="s">
        <v>676</v>
      </c>
      <c r="D32" s="306" t="s">
        <v>7</v>
      </c>
      <c r="E32" s="307" t="e">
        <f>IF(SUM(#REF!)=0,"",SUM(#REF!))</f>
        <v>#REF!</v>
      </c>
      <c r="F32" s="307" t="e">
        <f>IF(SUM(#REF!)=0,"",SUM(#REF!))</f>
        <v>#REF!</v>
      </c>
      <c r="G32" s="307" t="e">
        <f>IF(SUM(#REF!)=0,"",SUM(#REF!))</f>
        <v>#REF!</v>
      </c>
      <c r="H32" s="307" t="e">
        <f>IF(SUM(#REF!)=0,"",SUM(#REF!))</f>
        <v>#REF!</v>
      </c>
      <c r="I32" s="307" t="e">
        <f>IF(SUM(#REF!)=0,"",SUM(#REF!))</f>
        <v>#REF!</v>
      </c>
      <c r="J32" s="307" t="e">
        <f>IF(SUM(#REF!)=0,"",SUM(#REF!))</f>
        <v>#REF!</v>
      </c>
      <c r="K32" s="307" t="e">
        <f>IF(SUM(#REF!)=0,"",SUM(#REF!))</f>
        <v>#REF!</v>
      </c>
      <c r="L32" s="307" t="e">
        <f>IF(SUM(#REF!)=0,"",SUM(#REF!))</f>
        <v>#REF!</v>
      </c>
      <c r="M32" s="307" t="e">
        <f>IF(SUM(#REF!)=0,"",SUM(#REF!))</f>
        <v>#REF!</v>
      </c>
      <c r="N32" s="307" t="e">
        <f>IF(SUM(#REF!)=0,"",SUM(#REF!))</f>
        <v>#REF!</v>
      </c>
      <c r="O32" s="307" t="e">
        <f>IF(SUM(#REF!)=0,"",SUM(#REF!))</f>
        <v>#REF!</v>
      </c>
      <c r="P32" s="307" t="e">
        <f>IF(SUM(#REF!)=0,"",SUM(#REF!))</f>
        <v>#REF!</v>
      </c>
      <c r="Q32" s="308" t="e">
        <f>SUM(E32:P32)</f>
        <v>#REF!</v>
      </c>
    </row>
    <row r="33" spans="2:17" ht="15" customHeight="1" x14ac:dyDescent="0.25">
      <c r="B33" s="1151"/>
      <c r="C33" s="1153"/>
      <c r="D33" s="306" t="s">
        <v>675</v>
      </c>
      <c r="E33" s="307">
        <f>E31+E27</f>
        <v>0</v>
      </c>
      <c r="F33" s="307">
        <f t="shared" ref="F33:P33" si="2">F31+F27</f>
        <v>0</v>
      </c>
      <c r="G33" s="307">
        <f t="shared" si="2"/>
        <v>0</v>
      </c>
      <c r="H33" s="307">
        <f t="shared" si="2"/>
        <v>0</v>
      </c>
      <c r="I33" s="307">
        <f t="shared" si="2"/>
        <v>0</v>
      </c>
      <c r="J33" s="307">
        <f t="shared" si="2"/>
        <v>0</v>
      </c>
      <c r="K33" s="307">
        <f t="shared" si="2"/>
        <v>0</v>
      </c>
      <c r="L33" s="307">
        <f t="shared" si="2"/>
        <v>0</v>
      </c>
      <c r="M33" s="307">
        <f t="shared" si="2"/>
        <v>0</v>
      </c>
      <c r="N33" s="307">
        <f t="shared" si="2"/>
        <v>0</v>
      </c>
      <c r="O33" s="307">
        <f t="shared" si="2"/>
        <v>0</v>
      </c>
      <c r="P33" s="307">
        <f t="shared" si="2"/>
        <v>0</v>
      </c>
      <c r="Q33" s="308">
        <f>SUM(E33:P33)</f>
        <v>0</v>
      </c>
    </row>
    <row r="34" spans="2:17" ht="15" customHeight="1" x14ac:dyDescent="0.25">
      <c r="B34" s="1150">
        <f>B32+1</f>
        <v>16</v>
      </c>
      <c r="C34" s="1152" t="s">
        <v>677</v>
      </c>
      <c r="D34" s="306" t="s">
        <v>7</v>
      </c>
      <c r="E34" s="307" t="e">
        <f>IF(SUM(#REF!)=0,"",SUM(#REF!))</f>
        <v>#REF!</v>
      </c>
      <c r="F34" s="307" t="e">
        <f>IF(SUM(#REF!)=0,"",SUM(#REF!))</f>
        <v>#REF!</v>
      </c>
      <c r="G34" s="307" t="e">
        <f>IF(SUM(#REF!)=0,"",SUM(#REF!))</f>
        <v>#REF!</v>
      </c>
      <c r="H34" s="307" t="e">
        <f>IF(SUM(#REF!)=0,"",SUM(#REF!))</f>
        <v>#REF!</v>
      </c>
      <c r="I34" s="307" t="e">
        <f>IF(SUM(#REF!)=0,"",SUM(#REF!))</f>
        <v>#REF!</v>
      </c>
      <c r="J34" s="307" t="e">
        <f>IF(SUM(#REF!)=0,"",SUM(#REF!))</f>
        <v>#REF!</v>
      </c>
      <c r="K34" s="307" t="e">
        <f>IF(SUM(#REF!)=0,"",SUM(#REF!))</f>
        <v>#REF!</v>
      </c>
      <c r="L34" s="307" t="e">
        <f>IF(SUM(#REF!)=0,"",SUM(#REF!))</f>
        <v>#REF!</v>
      </c>
      <c r="M34" s="307" t="e">
        <f>IF(SUM(#REF!)=0,"",SUM(#REF!))</f>
        <v>#REF!</v>
      </c>
      <c r="N34" s="307" t="e">
        <f>IF(SUM(#REF!)=0,"",SUM(#REF!))</f>
        <v>#REF!</v>
      </c>
      <c r="O34" s="307" t="e">
        <f>IF(SUM(#REF!)=0,"",SUM(#REF!))</f>
        <v>#REF!</v>
      </c>
      <c r="P34" s="307" t="e">
        <f>IF(SUM(#REF!)=0,"",SUM(#REF!))</f>
        <v>#REF!</v>
      </c>
      <c r="Q34" s="308" t="e">
        <f>SUM(E34:P34)</f>
        <v>#REF!</v>
      </c>
    </row>
    <row r="35" spans="2:17" ht="15" customHeight="1" x14ac:dyDescent="0.25">
      <c r="B35" s="1151"/>
      <c r="C35" s="1153"/>
      <c r="D35" s="306" t="s">
        <v>675</v>
      </c>
      <c r="E35" s="307">
        <f>E33</f>
        <v>0</v>
      </c>
      <c r="F35" s="307">
        <f>F33+E35</f>
        <v>0</v>
      </c>
      <c r="G35" s="307">
        <f t="shared" ref="G35:P35" si="3">G33+F35</f>
        <v>0</v>
      </c>
      <c r="H35" s="307">
        <f t="shared" si="3"/>
        <v>0</v>
      </c>
      <c r="I35" s="307">
        <f t="shared" si="3"/>
        <v>0</v>
      </c>
      <c r="J35" s="307">
        <f t="shared" si="3"/>
        <v>0</v>
      </c>
      <c r="K35" s="307">
        <f t="shared" si="3"/>
        <v>0</v>
      </c>
      <c r="L35" s="307">
        <f t="shared" si="3"/>
        <v>0</v>
      </c>
      <c r="M35" s="307">
        <f t="shared" si="3"/>
        <v>0</v>
      </c>
      <c r="N35" s="307">
        <f t="shared" si="3"/>
        <v>0</v>
      </c>
      <c r="O35" s="307">
        <f t="shared" si="3"/>
        <v>0</v>
      </c>
      <c r="P35" s="307">
        <f t="shared" si="3"/>
        <v>0</v>
      </c>
      <c r="Q35" s="308">
        <f>P35</f>
        <v>0</v>
      </c>
    </row>
    <row r="37" spans="2:17" ht="15" customHeight="1" x14ac:dyDescent="0.25">
      <c r="B37" s="105"/>
      <c r="C37" s="105"/>
      <c r="D37" s="105"/>
      <c r="E37" s="105"/>
      <c r="F37" s="105"/>
      <c r="G37" s="105"/>
      <c r="H37" s="105"/>
    </row>
    <row r="38" spans="2:17" ht="15" customHeight="1" x14ac:dyDescent="0.25">
      <c r="B38" s="105"/>
      <c r="C38" s="105"/>
      <c r="D38" s="105"/>
      <c r="E38" s="105"/>
      <c r="F38" s="105"/>
      <c r="G38" s="105"/>
      <c r="H38" s="105"/>
    </row>
    <row r="39" spans="2:17" ht="15" customHeight="1" x14ac:dyDescent="0.25">
      <c r="B39" s="105"/>
      <c r="C39" s="105"/>
      <c r="D39" s="105"/>
      <c r="E39" s="105"/>
      <c r="F39" s="105"/>
      <c r="G39" s="105"/>
      <c r="H39" s="105"/>
    </row>
    <row r="40" spans="2:17" ht="15" customHeight="1" x14ac:dyDescent="0.25">
      <c r="B40" s="105"/>
      <c r="C40" s="105"/>
      <c r="D40" s="105"/>
      <c r="E40" s="105"/>
      <c r="F40" s="105"/>
      <c r="G40" s="105"/>
      <c r="H40" s="105"/>
    </row>
    <row r="41" spans="2:17" ht="15" customHeight="1" x14ac:dyDescent="0.25">
      <c r="B41" s="105"/>
      <c r="C41" s="105"/>
      <c r="D41" s="105"/>
      <c r="E41" s="105"/>
      <c r="F41" s="105"/>
      <c r="G41" s="105"/>
      <c r="H41" s="105"/>
    </row>
    <row r="42" spans="2:17" ht="15" customHeight="1" x14ac:dyDescent="0.25">
      <c r="B42" s="105"/>
      <c r="C42" s="105"/>
      <c r="D42" s="105"/>
      <c r="E42" s="105"/>
      <c r="F42" s="105"/>
      <c r="G42" s="105"/>
      <c r="H42" s="105"/>
    </row>
    <row r="43" spans="2:17" ht="15" customHeight="1" x14ac:dyDescent="0.25">
      <c r="B43" s="105"/>
      <c r="C43" s="105"/>
      <c r="D43" s="105"/>
      <c r="E43" s="105"/>
      <c r="F43" s="105"/>
      <c r="G43" s="105"/>
      <c r="H43" s="105"/>
    </row>
    <row r="44" spans="2:17" ht="15" customHeight="1" x14ac:dyDescent="0.25">
      <c r="B44" s="105"/>
      <c r="C44" s="105"/>
      <c r="D44" s="105"/>
      <c r="E44" s="105"/>
      <c r="F44" s="105"/>
      <c r="G44" s="105"/>
      <c r="H44" s="105"/>
    </row>
    <row r="45" spans="2:17" ht="15" customHeight="1" x14ac:dyDescent="0.25">
      <c r="B45" s="105"/>
      <c r="C45" s="105"/>
      <c r="D45" s="105"/>
      <c r="E45" s="105"/>
      <c r="F45" s="105"/>
      <c r="G45" s="105"/>
      <c r="H45" s="105"/>
    </row>
    <row r="46" spans="2:17" ht="15" customHeight="1" x14ac:dyDescent="0.25">
      <c r="B46" s="105"/>
      <c r="C46" s="105"/>
      <c r="D46" s="105"/>
      <c r="E46" s="105"/>
      <c r="F46" s="105"/>
      <c r="G46" s="105"/>
      <c r="H46" s="105"/>
    </row>
    <row r="47" spans="2:17" ht="15" customHeight="1" x14ac:dyDescent="0.25">
      <c r="B47" s="105"/>
      <c r="C47" s="105"/>
      <c r="D47" s="105"/>
      <c r="E47" s="105"/>
      <c r="F47" s="105"/>
      <c r="G47" s="105"/>
      <c r="H47" s="105"/>
    </row>
    <row r="48" spans="2:17" ht="15" customHeight="1" x14ac:dyDescent="0.25">
      <c r="B48" s="105"/>
      <c r="C48" s="105"/>
      <c r="D48" s="105"/>
      <c r="E48" s="105"/>
      <c r="F48" s="105"/>
      <c r="G48" s="105"/>
      <c r="H48" s="105"/>
    </row>
    <row r="49" spans="2:8" ht="15" customHeight="1" x14ac:dyDescent="0.25">
      <c r="B49" s="105"/>
      <c r="C49" s="105"/>
      <c r="D49" s="105"/>
      <c r="E49" s="105"/>
      <c r="F49" s="105"/>
      <c r="G49" s="105"/>
      <c r="H49" s="105"/>
    </row>
    <row r="50" spans="2:8" ht="15" customHeight="1" x14ac:dyDescent="0.25">
      <c r="B50" s="105"/>
      <c r="C50" s="105"/>
      <c r="D50" s="105"/>
      <c r="E50" s="105"/>
      <c r="F50" s="105"/>
      <c r="G50" s="105"/>
      <c r="H50" s="105"/>
    </row>
    <row r="51" spans="2:8" ht="15" customHeight="1" x14ac:dyDescent="0.25">
      <c r="B51" s="105"/>
      <c r="C51" s="105"/>
      <c r="D51" s="105"/>
      <c r="E51" s="105"/>
      <c r="F51" s="105"/>
      <c r="G51" s="105"/>
      <c r="H51" s="105"/>
    </row>
    <row r="52" spans="2:8" ht="15" customHeight="1" x14ac:dyDescent="0.25">
      <c r="B52" s="105"/>
      <c r="C52" s="105"/>
      <c r="D52" s="105"/>
      <c r="E52" s="105"/>
      <c r="F52" s="105"/>
      <c r="G52" s="105"/>
      <c r="H52" s="105"/>
    </row>
    <row r="53" spans="2:8" ht="15" customHeight="1" x14ac:dyDescent="0.25">
      <c r="B53" s="105"/>
      <c r="C53" s="105"/>
      <c r="D53" s="105"/>
      <c r="E53" s="105"/>
      <c r="F53" s="105"/>
      <c r="G53" s="105"/>
      <c r="H53" s="105"/>
    </row>
    <row r="54" spans="2:8" ht="15" customHeight="1" x14ac:dyDescent="0.25">
      <c r="B54" s="105"/>
      <c r="C54" s="105"/>
      <c r="D54" s="105"/>
      <c r="E54" s="105"/>
      <c r="F54" s="105"/>
      <c r="G54" s="105"/>
      <c r="H54" s="105"/>
    </row>
    <row r="55" spans="2:8" ht="15" customHeight="1" x14ac:dyDescent="0.25">
      <c r="B55" s="105"/>
      <c r="C55" s="105"/>
      <c r="D55" s="105"/>
      <c r="E55" s="105"/>
      <c r="F55" s="105"/>
      <c r="G55" s="105"/>
      <c r="H55" s="105"/>
    </row>
    <row r="56" spans="2:8" ht="15" customHeight="1" x14ac:dyDescent="0.25">
      <c r="B56" s="105"/>
      <c r="C56" s="105"/>
      <c r="D56" s="105"/>
      <c r="E56" s="105"/>
      <c r="F56" s="105"/>
      <c r="G56" s="105"/>
      <c r="H56" s="105"/>
    </row>
    <row r="57" spans="2:8" ht="15" customHeight="1" x14ac:dyDescent="0.25">
      <c r="B57" s="105"/>
      <c r="C57" s="105"/>
      <c r="D57" s="105"/>
      <c r="E57" s="105"/>
      <c r="F57" s="105"/>
      <c r="G57" s="105"/>
      <c r="H57" s="105"/>
    </row>
    <row r="58" spans="2:8" ht="15" customHeight="1" x14ac:dyDescent="0.25">
      <c r="B58" s="105"/>
      <c r="C58" s="105"/>
      <c r="D58" s="105"/>
      <c r="E58" s="105"/>
      <c r="F58" s="105"/>
      <c r="G58" s="105"/>
      <c r="H58" s="105"/>
    </row>
    <row r="59" spans="2:8" ht="15" customHeight="1" x14ac:dyDescent="0.25">
      <c r="B59" s="105"/>
      <c r="C59" s="105"/>
      <c r="D59" s="105"/>
      <c r="E59" s="105"/>
      <c r="F59" s="105"/>
      <c r="G59" s="105"/>
      <c r="H59" s="105"/>
    </row>
  </sheetData>
  <sheetProtection sheet="1" objects="1" scenarios="1"/>
  <mergeCells count="35">
    <mergeCell ref="B32:B33"/>
    <mergeCell ref="C32:C33"/>
    <mergeCell ref="B34:B35"/>
    <mergeCell ref="C34:C35"/>
    <mergeCell ref="B26:B27"/>
    <mergeCell ref="C26:C27"/>
    <mergeCell ref="B28:B29"/>
    <mergeCell ref="C28:C29"/>
    <mergeCell ref="B30:B31"/>
    <mergeCell ref="C30:C31"/>
    <mergeCell ref="B20:B21"/>
    <mergeCell ref="C20:C21"/>
    <mergeCell ref="B22:B23"/>
    <mergeCell ref="C22:C23"/>
    <mergeCell ref="B24:B25"/>
    <mergeCell ref="C24:C25"/>
    <mergeCell ref="B14:B15"/>
    <mergeCell ref="C14:C15"/>
    <mergeCell ref="B16:B17"/>
    <mergeCell ref="C16:C17"/>
    <mergeCell ref="B18:B19"/>
    <mergeCell ref="C18:C19"/>
    <mergeCell ref="B8:B9"/>
    <mergeCell ref="C8:C9"/>
    <mergeCell ref="B10:B11"/>
    <mergeCell ref="C10:C11"/>
    <mergeCell ref="B12:B13"/>
    <mergeCell ref="C12:C13"/>
    <mergeCell ref="B6:B7"/>
    <mergeCell ref="C6:C7"/>
    <mergeCell ref="B2:D3"/>
    <mergeCell ref="E2:P2"/>
    <mergeCell ref="Q2:Q3"/>
    <mergeCell ref="B4:B5"/>
    <mergeCell ref="C4:C5"/>
  </mergeCells>
  <conditionalFormatting sqref="E5:P5 E7:P7 E9:P9 E11:P11 E13:P13 E15:P15 E17:P17 E19:P19 E21:P21 E23:P23 E25:P25 E27:P27 E29:P29 E31:P31">
    <cfRule type="cellIs" dxfId="3" priority="2" operator="notEqual">
      <formula>""</formula>
    </cfRule>
  </conditionalFormatting>
  <conditionalFormatting sqref="E30:P31 E4:P4 E6:P6 E8:P8 E10:P10 E12:P12 E14:P14 E16:P16 E18:P18 E20:P20 E22:P22 E24:P24 E26:P26 E28:P28">
    <cfRule type="cellIs" dxfId="2" priority="3" operator="notEqual">
      <formula>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803A-8234-4BA3-9C82-7AB4BEDCF004}">
  <sheetPr codeName="Planilha20"/>
  <dimension ref="B2:AB29"/>
  <sheetViews>
    <sheetView zoomScale="80" workbookViewId="0">
      <selection activeCell="V14" sqref="V14:V15"/>
    </sheetView>
  </sheetViews>
  <sheetFormatPr defaultRowHeight="12.75" x14ac:dyDescent="0.2"/>
  <cols>
    <col min="1" max="1" width="3.7109375" style="453" customWidth="1"/>
    <col min="2" max="2" width="3" style="453" bestFit="1" customWidth="1"/>
    <col min="3" max="3" width="41.28515625" style="453" customWidth="1"/>
    <col min="4" max="4" width="23.28515625" style="453" customWidth="1"/>
    <col min="5" max="16" width="9.140625" style="453"/>
    <col min="17" max="28" width="9.140625" style="453" customWidth="1"/>
    <col min="29" max="16384" width="9.140625" style="453"/>
  </cols>
  <sheetData>
    <row r="2" spans="2:28" ht="15" x14ac:dyDescent="0.2">
      <c r="B2" s="517"/>
      <c r="C2" s="1143" t="s">
        <v>896</v>
      </c>
      <c r="D2" s="1144" t="s">
        <v>900</v>
      </c>
      <c r="E2" s="1139" t="s">
        <v>662</v>
      </c>
      <c r="F2" s="1140"/>
      <c r="G2" s="1140"/>
      <c r="H2" s="1140"/>
      <c r="I2" s="1140"/>
      <c r="J2" s="1140"/>
      <c r="K2" s="1140"/>
      <c r="L2" s="1140"/>
      <c r="M2" s="1140"/>
      <c r="N2" s="1140"/>
      <c r="O2" s="1140"/>
      <c r="P2" s="1140"/>
      <c r="Q2" s="1140"/>
      <c r="R2" s="1140"/>
      <c r="S2" s="1140"/>
      <c r="T2" s="1140"/>
      <c r="U2" s="1140"/>
      <c r="V2" s="1140"/>
      <c r="W2" s="1140"/>
      <c r="X2" s="1140"/>
      <c r="Y2" s="1140"/>
      <c r="Z2" s="1140"/>
      <c r="AA2" s="1140"/>
      <c r="AB2" s="1141"/>
    </row>
    <row r="3" spans="2:28" ht="15" x14ac:dyDescent="0.2">
      <c r="B3" s="518"/>
      <c r="C3" s="1146"/>
      <c r="D3" s="1147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  <c r="Q3" s="304" t="s">
        <v>1117</v>
      </c>
      <c r="R3" s="304" t="s">
        <v>1118</v>
      </c>
      <c r="S3" s="304" t="s">
        <v>1119</v>
      </c>
      <c r="T3" s="304" t="s">
        <v>1120</v>
      </c>
      <c r="U3" s="304" t="s">
        <v>1121</v>
      </c>
      <c r="V3" s="304" t="s">
        <v>1122</v>
      </c>
      <c r="W3" s="304" t="s">
        <v>1123</v>
      </c>
      <c r="X3" s="304" t="s">
        <v>1124</v>
      </c>
      <c r="Y3" s="304" t="s">
        <v>1125</v>
      </c>
      <c r="Z3" s="304" t="s">
        <v>1126</v>
      </c>
      <c r="AA3" s="304" t="s">
        <v>1127</v>
      </c>
      <c r="AB3" s="304" t="s">
        <v>1128</v>
      </c>
    </row>
    <row r="4" spans="2:28" ht="17.25" customHeight="1" x14ac:dyDescent="0.2">
      <c r="B4" s="1130">
        <v>1</v>
      </c>
      <c r="C4" s="1132" t="s">
        <v>1129</v>
      </c>
      <c r="D4" s="1156" t="s">
        <v>1134</v>
      </c>
      <c r="E4" s="1154"/>
      <c r="F4" s="1154"/>
      <c r="G4" s="1154"/>
      <c r="H4" s="1154"/>
      <c r="I4" s="1154"/>
      <c r="J4" s="1154"/>
      <c r="K4" s="1154"/>
      <c r="L4" s="1154"/>
      <c r="M4" s="1154"/>
      <c r="N4" s="1154"/>
      <c r="O4" s="1154"/>
      <c r="P4" s="1154"/>
      <c r="Q4" s="1154"/>
      <c r="R4" s="1154"/>
      <c r="S4" s="1154"/>
      <c r="T4" s="1154"/>
      <c r="U4" s="1154"/>
      <c r="V4" s="1154"/>
      <c r="W4" s="1154"/>
      <c r="X4" s="1154"/>
      <c r="Y4" s="1154"/>
      <c r="Z4" s="1154"/>
      <c r="AA4" s="1154"/>
      <c r="AB4" s="1154"/>
    </row>
    <row r="5" spans="2:28" ht="15" customHeight="1" x14ac:dyDescent="0.2">
      <c r="B5" s="1131"/>
      <c r="C5" s="1133"/>
      <c r="D5" s="1157"/>
      <c r="E5" s="1155"/>
      <c r="F5" s="1155"/>
      <c r="G5" s="1155"/>
      <c r="H5" s="1155"/>
      <c r="I5" s="1155"/>
      <c r="J5" s="1155"/>
      <c r="K5" s="1155"/>
      <c r="L5" s="1155"/>
      <c r="M5" s="1155"/>
      <c r="N5" s="1155"/>
      <c r="O5" s="1155"/>
      <c r="P5" s="1155"/>
      <c r="Q5" s="1155"/>
      <c r="R5" s="1155"/>
      <c r="S5" s="1155"/>
      <c r="T5" s="1155"/>
      <c r="U5" s="1155"/>
      <c r="V5" s="1155"/>
      <c r="W5" s="1155"/>
      <c r="X5" s="1155"/>
      <c r="Y5" s="1155"/>
      <c r="Z5" s="1155"/>
      <c r="AA5" s="1155"/>
      <c r="AB5" s="1155"/>
    </row>
    <row r="6" spans="2:28" ht="15" customHeight="1" x14ac:dyDescent="0.2">
      <c r="B6" s="1081">
        <f>B4+1</f>
        <v>2</v>
      </c>
      <c r="C6" s="1158" t="s">
        <v>897</v>
      </c>
      <c r="D6" s="1160" t="s">
        <v>1130</v>
      </c>
      <c r="E6" s="1154"/>
      <c r="F6" s="1154"/>
      <c r="G6" s="1154"/>
      <c r="H6" s="1154"/>
      <c r="I6" s="1154"/>
      <c r="J6" s="1154"/>
      <c r="K6" s="1154"/>
      <c r="L6" s="1154"/>
      <c r="M6" s="1154"/>
      <c r="N6" s="1154"/>
      <c r="O6" s="1154"/>
      <c r="P6" s="1154"/>
      <c r="Q6" s="1154"/>
      <c r="R6" s="1154"/>
      <c r="S6" s="1154"/>
      <c r="T6" s="1154"/>
      <c r="U6" s="1154"/>
      <c r="V6" s="1154"/>
      <c r="W6" s="1154"/>
      <c r="X6" s="1154"/>
      <c r="Y6" s="1154"/>
      <c r="Z6" s="1154"/>
      <c r="AA6" s="1154"/>
      <c r="AB6" s="1154"/>
    </row>
    <row r="7" spans="2:28" ht="15" customHeight="1" x14ac:dyDescent="0.2">
      <c r="B7" s="1082"/>
      <c r="C7" s="1159"/>
      <c r="D7" s="1161"/>
      <c r="E7" s="1155"/>
      <c r="F7" s="1155"/>
      <c r="G7" s="1155"/>
      <c r="H7" s="1155"/>
      <c r="I7" s="1155"/>
      <c r="J7" s="1155"/>
      <c r="K7" s="1155"/>
      <c r="L7" s="1155"/>
      <c r="M7" s="1155"/>
      <c r="N7" s="1155"/>
      <c r="O7" s="1155"/>
      <c r="P7" s="1155"/>
      <c r="Q7" s="1155"/>
      <c r="R7" s="1155"/>
      <c r="S7" s="1155"/>
      <c r="T7" s="1155"/>
      <c r="U7" s="1155"/>
      <c r="V7" s="1155"/>
      <c r="W7" s="1155"/>
      <c r="X7" s="1155"/>
      <c r="Y7" s="1155"/>
      <c r="Z7" s="1155"/>
      <c r="AA7" s="1155"/>
      <c r="AB7" s="1155"/>
    </row>
    <row r="8" spans="2:28" ht="17.25" customHeight="1" x14ac:dyDescent="0.2">
      <c r="B8" s="1130">
        <f>B6+1</f>
        <v>3</v>
      </c>
      <c r="C8" s="1132" t="s">
        <v>904</v>
      </c>
      <c r="D8" s="1156" t="s">
        <v>1135</v>
      </c>
      <c r="E8" s="1154"/>
      <c r="F8" s="1154"/>
      <c r="G8" s="1154"/>
      <c r="H8" s="1154"/>
      <c r="I8" s="1154"/>
      <c r="J8" s="1154"/>
      <c r="K8" s="1154"/>
      <c r="L8" s="1154"/>
      <c r="M8" s="1154"/>
      <c r="N8" s="1154"/>
      <c r="O8" s="1154"/>
      <c r="P8" s="1154"/>
      <c r="Q8" s="1154"/>
      <c r="R8" s="1154"/>
      <c r="S8" s="1154"/>
      <c r="T8" s="1154"/>
      <c r="U8" s="1154"/>
      <c r="V8" s="1154"/>
      <c r="W8" s="1154"/>
      <c r="X8" s="1154"/>
      <c r="Y8" s="1154"/>
      <c r="Z8" s="1154"/>
      <c r="AA8" s="1154"/>
      <c r="AB8" s="1154"/>
    </row>
    <row r="9" spans="2:28" ht="15" customHeight="1" x14ac:dyDescent="0.2">
      <c r="B9" s="1131"/>
      <c r="C9" s="1133"/>
      <c r="D9" s="1157"/>
      <c r="E9" s="1155"/>
      <c r="F9" s="1155"/>
      <c r="G9" s="1155"/>
      <c r="H9" s="1155"/>
      <c r="I9" s="1155"/>
      <c r="J9" s="1155"/>
      <c r="K9" s="1155"/>
      <c r="L9" s="1155"/>
      <c r="M9" s="1155"/>
      <c r="N9" s="1155"/>
      <c r="O9" s="1155"/>
      <c r="P9" s="1155"/>
      <c r="Q9" s="1155"/>
      <c r="R9" s="1155"/>
      <c r="S9" s="1155"/>
      <c r="T9" s="1155"/>
      <c r="U9" s="1155"/>
      <c r="V9" s="1155"/>
      <c r="W9" s="1155"/>
      <c r="X9" s="1155"/>
      <c r="Y9" s="1155"/>
      <c r="Z9" s="1155"/>
      <c r="AA9" s="1155"/>
      <c r="AB9" s="1155"/>
    </row>
    <row r="10" spans="2:28" ht="15" customHeight="1" x14ac:dyDescent="0.2">
      <c r="B10" s="1081">
        <f>B8+1</f>
        <v>4</v>
      </c>
      <c r="C10" s="1158" t="s">
        <v>774</v>
      </c>
      <c r="D10" s="1160" t="s">
        <v>1130</v>
      </c>
      <c r="E10" s="1154"/>
      <c r="F10" s="1154"/>
      <c r="G10" s="1154"/>
      <c r="H10" s="1154"/>
      <c r="I10" s="1154"/>
      <c r="J10" s="1154"/>
      <c r="K10" s="1154"/>
      <c r="L10" s="1154"/>
      <c r="M10" s="1154"/>
      <c r="N10" s="1154"/>
      <c r="O10" s="1154"/>
      <c r="P10" s="1154"/>
      <c r="Q10" s="1154"/>
      <c r="R10" s="1154"/>
      <c r="S10" s="1154"/>
      <c r="T10" s="1154"/>
      <c r="U10" s="1154"/>
      <c r="V10" s="1154"/>
      <c r="W10" s="1154"/>
      <c r="X10" s="1154"/>
      <c r="Y10" s="1154"/>
      <c r="Z10" s="1154"/>
      <c r="AA10" s="1154"/>
      <c r="AB10" s="1154"/>
    </row>
    <row r="11" spans="2:28" ht="15" customHeight="1" x14ac:dyDescent="0.2">
      <c r="B11" s="1082"/>
      <c r="C11" s="1159"/>
      <c r="D11" s="1161"/>
      <c r="E11" s="1155"/>
      <c r="F11" s="1155"/>
      <c r="G11" s="1155"/>
      <c r="H11" s="1155"/>
      <c r="I11" s="1155"/>
      <c r="J11" s="1155"/>
      <c r="K11" s="1155"/>
      <c r="L11" s="1155"/>
      <c r="M11" s="1155"/>
      <c r="N11" s="1155"/>
      <c r="O11" s="1155"/>
      <c r="P11" s="1155"/>
      <c r="Q11" s="1155"/>
      <c r="R11" s="1155"/>
      <c r="S11" s="1155"/>
      <c r="T11" s="1155"/>
      <c r="U11" s="1155"/>
      <c r="V11" s="1155"/>
      <c r="W11" s="1155"/>
      <c r="X11" s="1155"/>
      <c r="Y11" s="1155"/>
      <c r="Z11" s="1155"/>
      <c r="AA11" s="1155"/>
      <c r="AB11" s="1155"/>
    </row>
    <row r="12" spans="2:28" ht="15" customHeight="1" x14ac:dyDescent="0.2">
      <c r="B12" s="1130">
        <f>B10+1</f>
        <v>5</v>
      </c>
      <c r="C12" s="1132" t="s">
        <v>903</v>
      </c>
      <c r="D12" s="1162" t="s">
        <v>1130</v>
      </c>
      <c r="E12" s="1154"/>
      <c r="F12" s="1154"/>
      <c r="G12" s="1154"/>
      <c r="H12" s="1154"/>
      <c r="I12" s="1154"/>
      <c r="J12" s="1154"/>
      <c r="K12" s="1154"/>
      <c r="L12" s="1154"/>
      <c r="M12" s="1154"/>
      <c r="N12" s="1154"/>
      <c r="O12" s="1154"/>
      <c r="P12" s="1154"/>
      <c r="Q12" s="1154"/>
      <c r="R12" s="1154"/>
      <c r="S12" s="1154"/>
      <c r="T12" s="1154"/>
      <c r="U12" s="1154"/>
      <c r="V12" s="1154"/>
      <c r="W12" s="1154"/>
      <c r="X12" s="1154"/>
      <c r="Y12" s="1154"/>
      <c r="Z12" s="1154"/>
      <c r="AA12" s="1154"/>
      <c r="AB12" s="1154"/>
    </row>
    <row r="13" spans="2:28" ht="15" customHeight="1" x14ac:dyDescent="0.2">
      <c r="B13" s="1131"/>
      <c r="C13" s="1133"/>
      <c r="D13" s="1157"/>
      <c r="E13" s="1155"/>
      <c r="F13" s="1155"/>
      <c r="G13" s="1155"/>
      <c r="H13" s="1155"/>
      <c r="I13" s="1155"/>
      <c r="J13" s="1155"/>
      <c r="K13" s="1155"/>
      <c r="L13" s="1155"/>
      <c r="M13" s="1155"/>
      <c r="N13" s="1155"/>
      <c r="O13" s="1155"/>
      <c r="P13" s="1155"/>
      <c r="Q13" s="1155"/>
      <c r="R13" s="1155"/>
      <c r="S13" s="1155"/>
      <c r="T13" s="1155"/>
      <c r="U13" s="1155"/>
      <c r="V13" s="1155"/>
      <c r="W13" s="1155"/>
      <c r="X13" s="1155"/>
      <c r="Y13" s="1155"/>
      <c r="Z13" s="1155"/>
      <c r="AA13" s="1155"/>
      <c r="AB13" s="1155"/>
    </row>
    <row r="14" spans="2:28" ht="15" customHeight="1" x14ac:dyDescent="0.2">
      <c r="B14" s="1081">
        <f>B12+1</f>
        <v>6</v>
      </c>
      <c r="C14" s="1158" t="s">
        <v>775</v>
      </c>
      <c r="D14" s="1163" t="s">
        <v>1130</v>
      </c>
      <c r="E14" s="1154"/>
      <c r="F14" s="1154"/>
      <c r="G14" s="1154"/>
      <c r="H14" s="1154"/>
      <c r="I14" s="1154"/>
      <c r="J14" s="1154"/>
      <c r="K14" s="1154"/>
      <c r="L14" s="1154"/>
      <c r="M14" s="1154"/>
      <c r="N14" s="1154"/>
      <c r="O14" s="1154"/>
      <c r="P14" s="1154"/>
      <c r="Q14" s="1154"/>
      <c r="R14" s="1154"/>
      <c r="S14" s="1154"/>
      <c r="T14" s="1154"/>
      <c r="U14" s="1154"/>
      <c r="V14" s="1154"/>
      <c r="W14" s="1154"/>
      <c r="X14" s="1154"/>
      <c r="Y14" s="1154"/>
      <c r="Z14" s="1154"/>
      <c r="AA14" s="1154"/>
      <c r="AB14" s="1154"/>
    </row>
    <row r="15" spans="2:28" ht="15" customHeight="1" x14ac:dyDescent="0.2">
      <c r="B15" s="1082"/>
      <c r="C15" s="1159"/>
      <c r="D15" s="1164"/>
      <c r="E15" s="1155"/>
      <c r="F15" s="1155"/>
      <c r="G15" s="1155"/>
      <c r="H15" s="1155"/>
      <c r="I15" s="1155"/>
      <c r="J15" s="1155"/>
      <c r="K15" s="1155"/>
      <c r="L15" s="1155"/>
      <c r="M15" s="1155"/>
      <c r="N15" s="1155"/>
      <c r="O15" s="1155"/>
      <c r="P15" s="1155"/>
      <c r="Q15" s="1155"/>
      <c r="R15" s="1155"/>
      <c r="S15" s="1155"/>
      <c r="T15" s="1155"/>
      <c r="U15" s="1155"/>
      <c r="V15" s="1155"/>
      <c r="W15" s="1155"/>
      <c r="X15" s="1155"/>
      <c r="Y15" s="1155"/>
      <c r="Z15" s="1155"/>
      <c r="AA15" s="1155"/>
      <c r="AB15" s="1155"/>
    </row>
    <row r="16" spans="2:28" ht="15" customHeight="1" x14ac:dyDescent="0.2">
      <c r="B16" s="1130">
        <f>B14+1</f>
        <v>7</v>
      </c>
      <c r="C16" s="1132" t="s">
        <v>175</v>
      </c>
      <c r="D16" s="1162" t="s">
        <v>1136</v>
      </c>
      <c r="E16" s="1154"/>
      <c r="F16" s="1154"/>
      <c r="G16" s="1154"/>
      <c r="H16" s="1154"/>
      <c r="I16" s="1154"/>
      <c r="J16" s="1154"/>
      <c r="K16" s="1154"/>
      <c r="L16" s="1154"/>
      <c r="M16" s="1154"/>
      <c r="N16" s="1154"/>
      <c r="O16" s="1154"/>
      <c r="P16" s="1154"/>
      <c r="Q16" s="1154"/>
      <c r="R16" s="1154"/>
      <c r="S16" s="1154"/>
      <c r="T16" s="1154"/>
      <c r="U16" s="1154"/>
      <c r="V16" s="1154"/>
      <c r="W16" s="1154"/>
      <c r="X16" s="1154"/>
      <c r="Y16" s="1154"/>
      <c r="Z16" s="1154"/>
      <c r="AA16" s="1154"/>
      <c r="AB16" s="1154"/>
    </row>
    <row r="17" spans="2:28" ht="15" customHeight="1" x14ac:dyDescent="0.2">
      <c r="B17" s="1131"/>
      <c r="C17" s="1133"/>
      <c r="D17" s="1157"/>
      <c r="E17" s="1155"/>
      <c r="F17" s="1155"/>
      <c r="G17" s="1155"/>
      <c r="H17" s="1155"/>
      <c r="I17" s="1155"/>
      <c r="J17" s="1155"/>
      <c r="K17" s="1155"/>
      <c r="L17" s="1155"/>
      <c r="M17" s="1155"/>
      <c r="N17" s="1155"/>
      <c r="O17" s="1155"/>
      <c r="P17" s="1155"/>
      <c r="Q17" s="1155"/>
      <c r="R17" s="1155"/>
      <c r="S17" s="1155"/>
      <c r="T17" s="1155"/>
      <c r="U17" s="1155"/>
      <c r="V17" s="1155"/>
      <c r="W17" s="1155"/>
      <c r="X17" s="1155"/>
      <c r="Y17" s="1155"/>
      <c r="Z17" s="1155"/>
      <c r="AA17" s="1155"/>
      <c r="AB17" s="1155"/>
    </row>
    <row r="18" spans="2:28" ht="15" customHeight="1" x14ac:dyDescent="0.2">
      <c r="B18" s="1081">
        <f>B16+1</f>
        <v>8</v>
      </c>
      <c r="C18" s="1158" t="s">
        <v>776</v>
      </c>
      <c r="D18" s="1160" t="s">
        <v>1130</v>
      </c>
      <c r="E18" s="1154"/>
      <c r="F18" s="1154"/>
      <c r="G18" s="1154"/>
      <c r="H18" s="1154"/>
      <c r="I18" s="1154"/>
      <c r="J18" s="1154"/>
      <c r="K18" s="1154"/>
      <c r="L18" s="1154"/>
      <c r="M18" s="1154"/>
      <c r="N18" s="1154"/>
      <c r="O18" s="1154"/>
      <c r="P18" s="1154"/>
      <c r="Q18" s="1154"/>
      <c r="R18" s="1154"/>
      <c r="S18" s="1154"/>
      <c r="T18" s="1154"/>
      <c r="U18" s="1154"/>
      <c r="V18" s="1154"/>
      <c r="W18" s="1154"/>
      <c r="X18" s="1154"/>
      <c r="Y18" s="1154"/>
      <c r="Z18" s="1154"/>
      <c r="AA18" s="1154"/>
      <c r="AB18" s="1154"/>
    </row>
    <row r="19" spans="2:28" ht="15" customHeight="1" x14ac:dyDescent="0.2">
      <c r="B19" s="1082"/>
      <c r="C19" s="1159"/>
      <c r="D19" s="1161"/>
      <c r="E19" s="1155"/>
      <c r="F19" s="1155"/>
      <c r="G19" s="1155"/>
      <c r="H19" s="1155"/>
      <c r="I19" s="1155"/>
      <c r="J19" s="1155"/>
      <c r="K19" s="1155"/>
      <c r="L19" s="1155"/>
      <c r="M19" s="1155"/>
      <c r="N19" s="1155"/>
      <c r="O19" s="1155"/>
      <c r="P19" s="1155"/>
      <c r="Q19" s="1155"/>
      <c r="R19" s="1155"/>
      <c r="S19" s="1155"/>
      <c r="T19" s="1155"/>
      <c r="U19" s="1155"/>
      <c r="V19" s="1155"/>
      <c r="W19" s="1155"/>
      <c r="X19" s="1155"/>
      <c r="Y19" s="1155"/>
      <c r="Z19" s="1155"/>
      <c r="AA19" s="1155"/>
      <c r="AB19" s="1155"/>
    </row>
    <row r="20" spans="2:28" ht="15" customHeight="1" x14ac:dyDescent="0.2">
      <c r="B20" s="1130">
        <f>B18+1</f>
        <v>9</v>
      </c>
      <c r="C20" s="1132" t="s">
        <v>777</v>
      </c>
      <c r="D20" s="1162" t="s">
        <v>1130</v>
      </c>
      <c r="E20" s="1154"/>
      <c r="F20" s="1154"/>
      <c r="G20" s="1154"/>
      <c r="H20" s="1154"/>
      <c r="I20" s="1154"/>
      <c r="J20" s="1154"/>
      <c r="K20" s="1154"/>
      <c r="L20" s="1154"/>
      <c r="M20" s="1154"/>
      <c r="N20" s="1154"/>
      <c r="O20" s="1154"/>
      <c r="P20" s="1154"/>
      <c r="Q20" s="1154"/>
      <c r="R20" s="1154"/>
      <c r="S20" s="1154"/>
      <c r="T20" s="1154"/>
      <c r="U20" s="1154"/>
      <c r="V20" s="1154"/>
      <c r="W20" s="1154"/>
      <c r="X20" s="1154"/>
      <c r="Y20" s="1154"/>
      <c r="Z20" s="1154"/>
      <c r="AA20" s="1154"/>
      <c r="AB20" s="1154"/>
    </row>
    <row r="21" spans="2:28" ht="15" customHeight="1" x14ac:dyDescent="0.2">
      <c r="B21" s="1131"/>
      <c r="C21" s="1133"/>
      <c r="D21" s="1157"/>
      <c r="E21" s="1155"/>
      <c r="F21" s="1155"/>
      <c r="G21" s="1155"/>
      <c r="H21" s="1155"/>
      <c r="I21" s="1155"/>
      <c r="J21" s="1155"/>
      <c r="K21" s="1155"/>
      <c r="L21" s="1155"/>
      <c r="M21" s="1155"/>
      <c r="N21" s="1155"/>
      <c r="O21" s="1155"/>
      <c r="P21" s="1155"/>
      <c r="Q21" s="1155"/>
      <c r="R21" s="1155"/>
      <c r="S21" s="1155"/>
      <c r="T21" s="1155"/>
      <c r="U21" s="1155"/>
      <c r="V21" s="1155"/>
      <c r="W21" s="1155"/>
      <c r="X21" s="1155"/>
      <c r="Y21" s="1155"/>
      <c r="Z21" s="1155"/>
      <c r="AA21" s="1155"/>
      <c r="AB21" s="1155"/>
    </row>
    <row r="22" spans="2:28" ht="15" customHeight="1" x14ac:dyDescent="0.2">
      <c r="B22" s="1081">
        <f>B20+1</f>
        <v>10</v>
      </c>
      <c r="C22" s="1158" t="s">
        <v>177</v>
      </c>
      <c r="D22" s="1160" t="s">
        <v>1130</v>
      </c>
      <c r="E22" s="1154"/>
      <c r="F22" s="1154"/>
      <c r="G22" s="1154"/>
      <c r="H22" s="1154"/>
      <c r="I22" s="1154"/>
      <c r="J22" s="1154"/>
      <c r="K22" s="1154"/>
      <c r="L22" s="1154"/>
      <c r="M22" s="1154"/>
      <c r="N22" s="1154"/>
      <c r="O22" s="1154"/>
      <c r="P22" s="1154"/>
      <c r="Q22" s="1154"/>
      <c r="R22" s="1154"/>
      <c r="S22" s="1154"/>
      <c r="T22" s="1154"/>
      <c r="U22" s="1154"/>
      <c r="V22" s="1154"/>
      <c r="W22" s="1154"/>
      <c r="X22" s="1154"/>
      <c r="Y22" s="1154"/>
      <c r="Z22" s="1154"/>
      <c r="AA22" s="1154"/>
      <c r="AB22" s="1154"/>
    </row>
    <row r="23" spans="2:28" ht="15" customHeight="1" x14ac:dyDescent="0.2">
      <c r="B23" s="1082"/>
      <c r="C23" s="1159"/>
      <c r="D23" s="1161"/>
      <c r="E23" s="1155"/>
      <c r="F23" s="1155"/>
      <c r="G23" s="1155"/>
      <c r="H23" s="1155"/>
      <c r="I23" s="1155"/>
      <c r="J23" s="1155"/>
      <c r="K23" s="1155"/>
      <c r="L23" s="1155"/>
      <c r="M23" s="1155"/>
      <c r="N23" s="1155"/>
      <c r="O23" s="1155"/>
      <c r="P23" s="1155"/>
      <c r="Q23" s="1155"/>
      <c r="R23" s="1155"/>
      <c r="S23" s="1155"/>
      <c r="T23" s="1155"/>
      <c r="U23" s="1155"/>
      <c r="V23" s="1155"/>
      <c r="W23" s="1155"/>
      <c r="X23" s="1155"/>
      <c r="Y23" s="1155"/>
      <c r="Z23" s="1155"/>
      <c r="AA23" s="1155"/>
      <c r="AB23" s="1155"/>
    </row>
    <row r="24" spans="2:28" ht="15" customHeight="1" x14ac:dyDescent="0.2">
      <c r="B24" s="1130">
        <f>B22+1</f>
        <v>11</v>
      </c>
      <c r="C24" s="1132" t="s">
        <v>778</v>
      </c>
      <c r="D24" s="1162" t="s">
        <v>1130</v>
      </c>
      <c r="E24" s="1154"/>
      <c r="F24" s="1154"/>
      <c r="G24" s="1154"/>
      <c r="H24" s="1154"/>
      <c r="I24" s="1154"/>
      <c r="J24" s="1154"/>
      <c r="K24" s="1154"/>
      <c r="L24" s="1154"/>
      <c r="M24" s="1154"/>
      <c r="N24" s="1154"/>
      <c r="O24" s="1154"/>
      <c r="P24" s="1154"/>
      <c r="Q24" s="1154"/>
      <c r="R24" s="1154"/>
      <c r="S24" s="1154"/>
      <c r="T24" s="1154"/>
      <c r="U24" s="1154"/>
      <c r="V24" s="1154"/>
      <c r="W24" s="1154"/>
      <c r="X24" s="1154"/>
      <c r="Y24" s="1154"/>
      <c r="Z24" s="1154"/>
      <c r="AA24" s="1154"/>
      <c r="AB24" s="1154"/>
    </row>
    <row r="25" spans="2:28" ht="15" customHeight="1" x14ac:dyDescent="0.2">
      <c r="B25" s="1131"/>
      <c r="C25" s="1133"/>
      <c r="D25" s="1157"/>
      <c r="E25" s="1155"/>
      <c r="F25" s="1155"/>
      <c r="G25" s="1155"/>
      <c r="H25" s="1155"/>
      <c r="I25" s="1155"/>
      <c r="J25" s="1155"/>
      <c r="K25" s="1155"/>
      <c r="L25" s="1155"/>
      <c r="M25" s="1155"/>
      <c r="N25" s="1155"/>
      <c r="O25" s="1155"/>
      <c r="P25" s="1155"/>
      <c r="Q25" s="1155"/>
      <c r="R25" s="1155"/>
      <c r="S25" s="1155"/>
      <c r="T25" s="1155"/>
      <c r="U25" s="1155"/>
      <c r="V25" s="1155"/>
      <c r="W25" s="1155"/>
      <c r="X25" s="1155"/>
      <c r="Y25" s="1155"/>
      <c r="Z25" s="1155"/>
      <c r="AA25" s="1155"/>
      <c r="AB25" s="1155"/>
    </row>
    <row r="26" spans="2:28" ht="15" customHeight="1" x14ac:dyDescent="0.2">
      <c r="B26" s="1081">
        <f>B24+1</f>
        <v>12</v>
      </c>
      <c r="C26" s="1158" t="s">
        <v>1131</v>
      </c>
      <c r="D26" s="1163" t="s">
        <v>1136</v>
      </c>
      <c r="E26" s="1154"/>
      <c r="F26" s="1154"/>
      <c r="G26" s="1154"/>
      <c r="H26" s="1154"/>
      <c r="I26" s="1154"/>
      <c r="J26" s="1154"/>
      <c r="K26" s="1154"/>
      <c r="L26" s="1154"/>
      <c r="M26" s="1154"/>
      <c r="N26" s="1154"/>
      <c r="O26" s="1154"/>
      <c r="P26" s="1154"/>
      <c r="Q26" s="1154"/>
      <c r="R26" s="1154"/>
      <c r="S26" s="1154"/>
      <c r="T26" s="1154"/>
      <c r="U26" s="1154"/>
      <c r="V26" s="1154"/>
      <c r="W26" s="1154"/>
      <c r="X26" s="1154"/>
      <c r="Y26" s="1154"/>
      <c r="Z26" s="1154"/>
      <c r="AA26" s="1154"/>
      <c r="AB26" s="1154"/>
    </row>
    <row r="27" spans="2:28" ht="15" customHeight="1" x14ac:dyDescent="0.2">
      <c r="B27" s="1082"/>
      <c r="C27" s="1159"/>
      <c r="D27" s="1161"/>
      <c r="E27" s="1155"/>
      <c r="F27" s="1155"/>
      <c r="G27" s="1155"/>
      <c r="H27" s="1155"/>
      <c r="I27" s="1155"/>
      <c r="J27" s="1155"/>
      <c r="K27" s="1155"/>
      <c r="L27" s="1155"/>
      <c r="M27" s="1155"/>
      <c r="N27" s="1155"/>
      <c r="O27" s="1155"/>
      <c r="P27" s="1155"/>
      <c r="Q27" s="1155"/>
      <c r="R27" s="1155"/>
      <c r="S27" s="1155"/>
      <c r="T27" s="1155"/>
      <c r="U27" s="1155"/>
      <c r="V27" s="1155"/>
      <c r="W27" s="1155"/>
      <c r="X27" s="1155"/>
      <c r="Y27" s="1155"/>
      <c r="Z27" s="1155"/>
      <c r="AA27" s="1155"/>
      <c r="AB27" s="1155"/>
    </row>
    <row r="28" spans="2:28" ht="15" customHeight="1" x14ac:dyDescent="0.2">
      <c r="B28" s="1130">
        <f>B26+1</f>
        <v>13</v>
      </c>
      <c r="C28" s="1132" t="s">
        <v>779</v>
      </c>
      <c r="D28" s="1162" t="s">
        <v>1130</v>
      </c>
      <c r="E28" s="1154"/>
      <c r="F28" s="1154"/>
      <c r="G28" s="1154"/>
      <c r="H28" s="1154"/>
      <c r="I28" s="1154"/>
      <c r="J28" s="1154"/>
      <c r="K28" s="1154"/>
      <c r="L28" s="1154"/>
      <c r="M28" s="1154"/>
      <c r="N28" s="1154"/>
      <c r="O28" s="1154"/>
      <c r="P28" s="1154"/>
      <c r="Q28" s="1154"/>
      <c r="R28" s="1154"/>
      <c r="S28" s="1154"/>
      <c r="T28" s="1154"/>
      <c r="U28" s="1154"/>
      <c r="V28" s="1154"/>
      <c r="W28" s="1154"/>
      <c r="X28" s="1154"/>
      <c r="Y28" s="1154"/>
      <c r="Z28" s="1154"/>
      <c r="AA28" s="1154"/>
      <c r="AB28" s="1154"/>
    </row>
    <row r="29" spans="2:28" ht="15" customHeight="1" x14ac:dyDescent="0.2">
      <c r="B29" s="1131"/>
      <c r="C29" s="1133"/>
      <c r="D29" s="1157"/>
      <c r="E29" s="1155"/>
      <c r="F29" s="1155"/>
      <c r="G29" s="1155"/>
      <c r="H29" s="1155"/>
      <c r="I29" s="1155"/>
      <c r="J29" s="1155"/>
      <c r="K29" s="1155"/>
      <c r="L29" s="1155"/>
      <c r="M29" s="1155"/>
      <c r="N29" s="1155"/>
      <c r="O29" s="1155"/>
      <c r="P29" s="1155"/>
      <c r="Q29" s="1155"/>
      <c r="R29" s="1155"/>
      <c r="S29" s="1155"/>
      <c r="T29" s="1155"/>
      <c r="U29" s="1155"/>
      <c r="V29" s="1155"/>
      <c r="W29" s="1155"/>
      <c r="X29" s="1155"/>
      <c r="Y29" s="1155"/>
      <c r="Z29" s="1155"/>
      <c r="AA29" s="1155"/>
      <c r="AB29" s="1155"/>
    </row>
  </sheetData>
  <sheetProtection sheet="1" objects="1" scenarios="1"/>
  <mergeCells count="354">
    <mergeCell ref="L28:L29"/>
    <mergeCell ref="M28:M29"/>
    <mergeCell ref="N28:N29"/>
    <mergeCell ref="O28:O29"/>
    <mergeCell ref="P28:P29"/>
    <mergeCell ref="Q28:Q29"/>
    <mergeCell ref="AA28:AA29"/>
    <mergeCell ref="AB28:AB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H28:H29"/>
    <mergeCell ref="B28:B29"/>
    <mergeCell ref="C28:C29"/>
    <mergeCell ref="D28:D29"/>
    <mergeCell ref="E28:E29"/>
    <mergeCell ref="F28:F29"/>
    <mergeCell ref="G28:G29"/>
    <mergeCell ref="J26:J27"/>
    <mergeCell ref="K26:K27"/>
    <mergeCell ref="I28:I29"/>
    <mergeCell ref="J28:J29"/>
    <mergeCell ref="K28:K29"/>
    <mergeCell ref="L26:L27"/>
    <mergeCell ref="M26:M27"/>
    <mergeCell ref="B26:B27"/>
    <mergeCell ref="C26:C27"/>
    <mergeCell ref="D26:D27"/>
    <mergeCell ref="U24:U25"/>
    <mergeCell ref="T26:T27"/>
    <mergeCell ref="U26:U27"/>
    <mergeCell ref="N26:N27"/>
    <mergeCell ref="O26:O27"/>
    <mergeCell ref="P26:P27"/>
    <mergeCell ref="Q26:Q27"/>
    <mergeCell ref="R26:R27"/>
    <mergeCell ref="S26:S27"/>
    <mergeCell ref="K24:K25"/>
    <mergeCell ref="L24:L25"/>
    <mergeCell ref="M24:M25"/>
    <mergeCell ref="H24:H25"/>
    <mergeCell ref="I24:I25"/>
    <mergeCell ref="J24:J25"/>
    <mergeCell ref="B24:B25"/>
    <mergeCell ref="C24:C25"/>
    <mergeCell ref="D24:D25"/>
    <mergeCell ref="E24:E25"/>
    <mergeCell ref="F24:F25"/>
    <mergeCell ref="G24:G25"/>
    <mergeCell ref="W22:W23"/>
    <mergeCell ref="N24:N25"/>
    <mergeCell ref="O24:O25"/>
    <mergeCell ref="P24:P25"/>
    <mergeCell ref="Q24:Q25"/>
    <mergeCell ref="R24:R25"/>
    <mergeCell ref="S24:S25"/>
    <mergeCell ref="T24:T25"/>
    <mergeCell ref="W24:W25"/>
    <mergeCell ref="V24:V25"/>
    <mergeCell ref="P22:P23"/>
    <mergeCell ref="Q22:Q23"/>
    <mergeCell ref="R22:R23"/>
    <mergeCell ref="S22:S23"/>
    <mergeCell ref="T22:T23"/>
    <mergeCell ref="AA22:AA23"/>
    <mergeCell ref="AB22:AB23"/>
    <mergeCell ref="X20:X21"/>
    <mergeCell ref="Y20:Y21"/>
    <mergeCell ref="Z20:Z21"/>
    <mergeCell ref="J22:J23"/>
    <mergeCell ref="K22:K23"/>
    <mergeCell ref="E26:E27"/>
    <mergeCell ref="F26:F27"/>
    <mergeCell ref="G26:G27"/>
    <mergeCell ref="H26:H27"/>
    <mergeCell ref="I26:I27"/>
    <mergeCell ref="Z26:Z27"/>
    <mergeCell ref="AA26:AA27"/>
    <mergeCell ref="AB26:AB27"/>
    <mergeCell ref="Y26:Y27"/>
    <mergeCell ref="V26:V27"/>
    <mergeCell ref="W26:W27"/>
    <mergeCell ref="X26:X27"/>
    <mergeCell ref="X24:X25"/>
    <mergeCell ref="Y24:Y25"/>
    <mergeCell ref="Z24:Z25"/>
    <mergeCell ref="AA24:AA25"/>
    <mergeCell ref="AB24:AB25"/>
    <mergeCell ref="AB20:AB21"/>
    <mergeCell ref="B22:B23"/>
    <mergeCell ref="C22:C23"/>
    <mergeCell ref="D22:D23"/>
    <mergeCell ref="E22:E23"/>
    <mergeCell ref="F22:F23"/>
    <mergeCell ref="G22:G23"/>
    <mergeCell ref="H22:H23"/>
    <mergeCell ref="I22:I23"/>
    <mergeCell ref="W20:W21"/>
    <mergeCell ref="L22:L23"/>
    <mergeCell ref="M22:M23"/>
    <mergeCell ref="N22:N23"/>
    <mergeCell ref="O22:O23"/>
    <mergeCell ref="U20:U21"/>
    <mergeCell ref="V20:V21"/>
    <mergeCell ref="U22:U23"/>
    <mergeCell ref="V22:V23"/>
    <mergeCell ref="L20:L21"/>
    <mergeCell ref="M20:M21"/>
    <mergeCell ref="AA20:AA21"/>
    <mergeCell ref="X22:X23"/>
    <mergeCell ref="Y22:Y23"/>
    <mergeCell ref="Z22:Z23"/>
    <mergeCell ref="Z18:Z19"/>
    <mergeCell ref="K18:K19"/>
    <mergeCell ref="L18:L19"/>
    <mergeCell ref="M18:M19"/>
    <mergeCell ref="W18:W19"/>
    <mergeCell ref="X18:X19"/>
    <mergeCell ref="Y18:Y19"/>
    <mergeCell ref="O20:O21"/>
    <mergeCell ref="P20:P21"/>
    <mergeCell ref="Q20:Q21"/>
    <mergeCell ref="R20:R21"/>
    <mergeCell ref="J18:J19"/>
    <mergeCell ref="S20:S21"/>
    <mergeCell ref="T20:T21"/>
    <mergeCell ref="I20:I21"/>
    <mergeCell ref="J20:J21"/>
    <mergeCell ref="K20:K21"/>
    <mergeCell ref="Q18:Q19"/>
    <mergeCell ref="R18:R19"/>
    <mergeCell ref="S18:S19"/>
    <mergeCell ref="B18:B19"/>
    <mergeCell ref="C18:C19"/>
    <mergeCell ref="D18:D19"/>
    <mergeCell ref="E18:E19"/>
    <mergeCell ref="F18:F19"/>
    <mergeCell ref="G18:G19"/>
    <mergeCell ref="AA18:AA19"/>
    <mergeCell ref="AB18:AB19"/>
    <mergeCell ref="B20:B21"/>
    <mergeCell ref="C20:C21"/>
    <mergeCell ref="D20:D21"/>
    <mergeCell ref="E20:E21"/>
    <mergeCell ref="F20:F21"/>
    <mergeCell ref="G20:G21"/>
    <mergeCell ref="H20:H21"/>
    <mergeCell ref="T18:T19"/>
    <mergeCell ref="N20:N21"/>
    <mergeCell ref="N18:N19"/>
    <mergeCell ref="O18:O19"/>
    <mergeCell ref="P18:P19"/>
    <mergeCell ref="U18:U19"/>
    <mergeCell ref="V18:V19"/>
    <mergeCell ref="H18:H19"/>
    <mergeCell ref="I18:I19"/>
    <mergeCell ref="L16:L17"/>
    <mergeCell ref="M16:M17"/>
    <mergeCell ref="N16:N17"/>
    <mergeCell ref="O16:O17"/>
    <mergeCell ref="P16:P17"/>
    <mergeCell ref="Z14:Z15"/>
    <mergeCell ref="AA14:AA15"/>
    <mergeCell ref="AB14:AB15"/>
    <mergeCell ref="W16:W17"/>
    <mergeCell ref="X16:X17"/>
    <mergeCell ref="Y16:Y17"/>
    <mergeCell ref="T14:T15"/>
    <mergeCell ref="U14:U15"/>
    <mergeCell ref="V14:V15"/>
    <mergeCell ref="W14:W15"/>
    <mergeCell ref="X14:X15"/>
    <mergeCell ref="Y14:Y15"/>
    <mergeCell ref="AA16:AA17"/>
    <mergeCell ref="AB16:AB17"/>
    <mergeCell ref="Q16:Q17"/>
    <mergeCell ref="R16:R17"/>
    <mergeCell ref="S16:S17"/>
    <mergeCell ref="T16:T17"/>
    <mergeCell ref="B16:B17"/>
    <mergeCell ref="C16:C17"/>
    <mergeCell ref="D16:D17"/>
    <mergeCell ref="E16:E17"/>
    <mergeCell ref="F16:F17"/>
    <mergeCell ref="G16:G17"/>
    <mergeCell ref="Z12:Z13"/>
    <mergeCell ref="O12:O13"/>
    <mergeCell ref="P12:P13"/>
    <mergeCell ref="Q12:Q13"/>
    <mergeCell ref="R12:R13"/>
    <mergeCell ref="U16:U17"/>
    <mergeCell ref="V16:V17"/>
    <mergeCell ref="H16:H17"/>
    <mergeCell ref="I16:I17"/>
    <mergeCell ref="J16:J17"/>
    <mergeCell ref="J14:J15"/>
    <mergeCell ref="K14:K15"/>
    <mergeCell ref="Z16:Z17"/>
    <mergeCell ref="P14:P15"/>
    <mergeCell ref="Q14:Q15"/>
    <mergeCell ref="R14:R15"/>
    <mergeCell ref="S14:S15"/>
    <mergeCell ref="K16:K17"/>
    <mergeCell ref="AA12:AA13"/>
    <mergeCell ref="J12:J13"/>
    <mergeCell ref="G12:G13"/>
    <mergeCell ref="H12:H13"/>
    <mergeCell ref="W12:W13"/>
    <mergeCell ref="X12:X13"/>
    <mergeCell ref="Y12:Y13"/>
    <mergeCell ref="AB12:AB13"/>
    <mergeCell ref="B14:B15"/>
    <mergeCell ref="C14:C15"/>
    <mergeCell ref="D14:D15"/>
    <mergeCell ref="E14:E15"/>
    <mergeCell ref="F14:F15"/>
    <mergeCell ref="G14:G15"/>
    <mergeCell ref="H14:H15"/>
    <mergeCell ref="I14:I15"/>
    <mergeCell ref="I12:I13"/>
    <mergeCell ref="L14:L15"/>
    <mergeCell ref="M14:M15"/>
    <mergeCell ref="N14:N15"/>
    <mergeCell ref="O14:O15"/>
    <mergeCell ref="U12:U13"/>
    <mergeCell ref="V12:V13"/>
    <mergeCell ref="T12:T13"/>
    <mergeCell ref="L12:L13"/>
    <mergeCell ref="M12:M13"/>
    <mergeCell ref="N12:N13"/>
    <mergeCell ref="S12:S13"/>
    <mergeCell ref="X10:X11"/>
    <mergeCell ref="X8:X9"/>
    <mergeCell ref="Y8:Y9"/>
    <mergeCell ref="K8:K9"/>
    <mergeCell ref="L8:L9"/>
    <mergeCell ref="M8:M9"/>
    <mergeCell ref="N8:N9"/>
    <mergeCell ref="O8:O9"/>
    <mergeCell ref="P8:P9"/>
    <mergeCell ref="Y10:Y11"/>
    <mergeCell ref="N10:N11"/>
    <mergeCell ref="O10:O11"/>
    <mergeCell ref="P10:P11"/>
    <mergeCell ref="Q10:Q11"/>
    <mergeCell ref="R10:R11"/>
    <mergeCell ref="S10:S11"/>
    <mergeCell ref="T10:T11"/>
    <mergeCell ref="B8:B9"/>
    <mergeCell ref="C8:C9"/>
    <mergeCell ref="D8:D9"/>
    <mergeCell ref="E8:E9"/>
    <mergeCell ref="F8:F9"/>
    <mergeCell ref="G8:G9"/>
    <mergeCell ref="U8:U9"/>
    <mergeCell ref="V8:V9"/>
    <mergeCell ref="W8:W9"/>
    <mergeCell ref="H8:H9"/>
    <mergeCell ref="I8:I9"/>
    <mergeCell ref="J8:J9"/>
    <mergeCell ref="AA10:AA11"/>
    <mergeCell ref="AB10:AB11"/>
    <mergeCell ref="B12:B13"/>
    <mergeCell ref="C12:C13"/>
    <mergeCell ref="D12:D13"/>
    <mergeCell ref="E12:E13"/>
    <mergeCell ref="F12:F13"/>
    <mergeCell ref="E10:E11"/>
    <mergeCell ref="F10:F11"/>
    <mergeCell ref="G10:G11"/>
    <mergeCell ref="B10:B11"/>
    <mergeCell ref="C10:C11"/>
    <mergeCell ref="D10:D11"/>
    <mergeCell ref="U10:U11"/>
    <mergeCell ref="V10:V11"/>
    <mergeCell ref="W10:W11"/>
    <mergeCell ref="H10:H11"/>
    <mergeCell ref="I10:I11"/>
    <mergeCell ref="J10:J11"/>
    <mergeCell ref="Z10:Z11"/>
    <mergeCell ref="K10:K11"/>
    <mergeCell ref="L10:L11"/>
    <mergeCell ref="M10:M11"/>
    <mergeCell ref="K12:K13"/>
    <mergeCell ref="AA8:AA9"/>
    <mergeCell ref="AB8:AB9"/>
    <mergeCell ref="Q8:Q9"/>
    <mergeCell ref="R8:R9"/>
    <mergeCell ref="S8:S9"/>
    <mergeCell ref="T8:T9"/>
    <mergeCell ref="U4:U5"/>
    <mergeCell ref="O4:O5"/>
    <mergeCell ref="P4:P5"/>
    <mergeCell ref="Q4:Q5"/>
    <mergeCell ref="R4:R5"/>
    <mergeCell ref="P6:P7"/>
    <mergeCell ref="Q6:Q7"/>
    <mergeCell ref="R6:R7"/>
    <mergeCell ref="W4:W5"/>
    <mergeCell ref="X4:X5"/>
    <mergeCell ref="Y4:Y5"/>
    <mergeCell ref="Z4:Z5"/>
    <mergeCell ref="Z8:Z9"/>
    <mergeCell ref="B6:B7"/>
    <mergeCell ref="C6:C7"/>
    <mergeCell ref="D6:D7"/>
    <mergeCell ref="E6:E7"/>
    <mergeCell ref="H4:H5"/>
    <mergeCell ref="S4:S5"/>
    <mergeCell ref="T4:T5"/>
    <mergeCell ref="I4:I5"/>
    <mergeCell ref="J4:J5"/>
    <mergeCell ref="K4:K5"/>
    <mergeCell ref="L4:L5"/>
    <mergeCell ref="M4:M5"/>
    <mergeCell ref="J6:J7"/>
    <mergeCell ref="K6:K7"/>
    <mergeCell ref="B4:B5"/>
    <mergeCell ref="F4:F5"/>
    <mergeCell ref="G4:G5"/>
    <mergeCell ref="H6:H7"/>
    <mergeCell ref="I6:I7"/>
    <mergeCell ref="F6:F7"/>
    <mergeCell ref="G6:G7"/>
    <mergeCell ref="C2:C3"/>
    <mergeCell ref="D2:D3"/>
    <mergeCell ref="E2:AB2"/>
    <mergeCell ref="L6:L7"/>
    <mergeCell ref="M6:M7"/>
    <mergeCell ref="N6:N7"/>
    <mergeCell ref="O6:O7"/>
    <mergeCell ref="AA4:AA5"/>
    <mergeCell ref="AB4:AB5"/>
    <mergeCell ref="V4:V5"/>
    <mergeCell ref="AB6:AB7"/>
    <mergeCell ref="V6:V7"/>
    <mergeCell ref="W6:W7"/>
    <mergeCell ref="X6:X7"/>
    <mergeCell ref="Y6:Y7"/>
    <mergeCell ref="Z6:Z7"/>
    <mergeCell ref="AA6:AA7"/>
    <mergeCell ref="N4:N5"/>
    <mergeCell ref="S6:S7"/>
    <mergeCell ref="T6:T7"/>
    <mergeCell ref="U6:U7"/>
    <mergeCell ref="C4:C5"/>
    <mergeCell ref="D4:D5"/>
    <mergeCell ref="E4:E5"/>
  </mergeCells>
  <conditionalFormatting sqref="E4:AB4 E6:AB6 E8:AB8 E10:AB10 E12:AB12 E14:AB14 E16:AB16 E18:AB18 E20:AB20 E22:AB22 E24:AB24 E26:AB26 E28:AB28">
    <cfRule type="cellIs" dxfId="1" priority="2" operator="notEqual">
      <formula>""</formula>
    </cfRule>
  </conditionalFormatting>
  <conditionalFormatting sqref="E5:AB5 E7:AB7 E9:AB9 E11:AB11 E13:AB13 E15:AB15 E17:AB17 E19:AB19 E21:AB21 E23:AB23 E25:AB25 E27:AB27 E29:AB29">
    <cfRule type="cellIs" dxfId="0" priority="1" operator="notEqual">
      <formula>""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1330C-6681-4AE2-BC4F-EC2A63080CD9}">
  <sheetPr codeName="Planilha21"/>
  <dimension ref="A1:AL78"/>
  <sheetViews>
    <sheetView tabSelected="1" zoomScale="80" zoomScaleNormal="80" workbookViewId="0">
      <selection activeCell="AC30" sqref="AC30"/>
    </sheetView>
  </sheetViews>
  <sheetFormatPr defaultRowHeight="12.75" x14ac:dyDescent="0.2"/>
  <cols>
    <col min="1" max="1" width="1" customWidth="1"/>
    <col min="3" max="3" width="41.28515625" customWidth="1"/>
    <col min="4" max="4" width="26.7109375" customWidth="1"/>
    <col min="5" max="5" width="14.85546875" customWidth="1"/>
    <col min="6" max="6" width="15.28515625" customWidth="1"/>
    <col min="7" max="7" width="15.42578125" customWidth="1"/>
    <col min="8" max="8" width="15.7109375" customWidth="1"/>
    <col min="9" max="9" width="15.5703125" customWidth="1"/>
    <col min="10" max="10" width="15.7109375" customWidth="1"/>
    <col min="11" max="11" width="15.5703125" customWidth="1"/>
    <col min="12" max="13" width="15" customWidth="1"/>
    <col min="14" max="14" width="14.140625" customWidth="1"/>
    <col min="15" max="15" width="15.28515625" customWidth="1"/>
    <col min="16" max="28" width="15" customWidth="1"/>
    <col min="29" max="29" width="25" customWidth="1"/>
  </cols>
  <sheetData>
    <row r="1" spans="1:38" x14ac:dyDescent="0.2">
      <c r="A1" s="453"/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</row>
    <row r="2" spans="1:38" ht="15" x14ac:dyDescent="0.2">
      <c r="A2" s="453"/>
      <c r="B2" s="517"/>
      <c r="C2" s="1143" t="s">
        <v>896</v>
      </c>
      <c r="D2" s="1165" t="s">
        <v>901</v>
      </c>
      <c r="E2" s="1139" t="s">
        <v>898</v>
      </c>
      <c r="F2" s="1140"/>
      <c r="G2" s="1140"/>
      <c r="H2" s="1140"/>
      <c r="I2" s="1140"/>
      <c r="J2" s="1140"/>
      <c r="K2" s="1140"/>
      <c r="L2" s="1140"/>
      <c r="M2" s="1140"/>
      <c r="N2" s="1140"/>
      <c r="O2" s="1140"/>
      <c r="P2" s="1140"/>
      <c r="Q2" s="1140"/>
      <c r="R2" s="1140"/>
      <c r="S2" s="1140"/>
      <c r="T2" s="1140"/>
      <c r="U2" s="1140"/>
      <c r="V2" s="1140"/>
      <c r="W2" s="1140"/>
      <c r="X2" s="1140"/>
      <c r="Y2" s="1140"/>
      <c r="Z2" s="1140"/>
      <c r="AA2" s="1140"/>
      <c r="AB2" s="1141"/>
      <c r="AC2" s="1148" t="s">
        <v>902</v>
      </c>
      <c r="AD2" s="453"/>
      <c r="AE2" s="453"/>
      <c r="AF2" s="453"/>
      <c r="AG2" s="453"/>
      <c r="AH2" s="453"/>
      <c r="AI2" s="453"/>
      <c r="AJ2" s="453"/>
      <c r="AK2" s="453"/>
      <c r="AL2" s="453"/>
    </row>
    <row r="3" spans="1:38" ht="15" x14ac:dyDescent="0.2">
      <c r="A3" s="453"/>
      <c r="B3" s="518"/>
      <c r="C3" s="1146"/>
      <c r="D3" s="1147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  <c r="Q3" s="304" t="s">
        <v>1117</v>
      </c>
      <c r="R3" s="304" t="s">
        <v>1118</v>
      </c>
      <c r="S3" s="304" t="s">
        <v>1119</v>
      </c>
      <c r="T3" s="304" t="s">
        <v>1120</v>
      </c>
      <c r="U3" s="304" t="s">
        <v>1121</v>
      </c>
      <c r="V3" s="304" t="s">
        <v>1122</v>
      </c>
      <c r="W3" s="304" t="s">
        <v>1123</v>
      </c>
      <c r="X3" s="304" t="s">
        <v>1124</v>
      </c>
      <c r="Y3" s="304" t="s">
        <v>1125</v>
      </c>
      <c r="Z3" s="304" t="s">
        <v>1126</v>
      </c>
      <c r="AA3" s="304" t="s">
        <v>1127</v>
      </c>
      <c r="AB3" s="304" t="s">
        <v>1128</v>
      </c>
      <c r="AC3" s="1149"/>
      <c r="AD3" s="453"/>
      <c r="AE3" s="453"/>
      <c r="AF3" s="453"/>
      <c r="AG3" s="453"/>
      <c r="AH3" s="453"/>
      <c r="AI3" s="453"/>
      <c r="AJ3" s="453"/>
      <c r="AK3" s="453"/>
      <c r="AL3" s="453"/>
    </row>
    <row r="4" spans="1:38" ht="20.25" customHeight="1" x14ac:dyDescent="0.3">
      <c r="A4" s="453"/>
      <c r="B4" s="1130">
        <v>1</v>
      </c>
      <c r="C4" s="1132" t="s">
        <v>1137</v>
      </c>
      <c r="D4" s="687" t="s">
        <v>1138</v>
      </c>
      <c r="E4" s="667"/>
      <c r="F4" s="667"/>
      <c r="G4" s="667"/>
      <c r="H4" s="667"/>
      <c r="I4" s="667"/>
      <c r="J4" s="667"/>
      <c r="K4" s="667"/>
      <c r="L4" s="667"/>
      <c r="M4" s="667"/>
      <c r="N4" s="667"/>
      <c r="O4" s="667"/>
      <c r="P4" s="667"/>
      <c r="Q4" s="667"/>
      <c r="R4" s="667"/>
      <c r="S4" s="667"/>
      <c r="T4" s="667"/>
      <c r="U4" s="667"/>
      <c r="V4" s="667"/>
      <c r="W4" s="667"/>
      <c r="X4" s="667"/>
      <c r="Y4" s="667"/>
      <c r="Z4" s="667"/>
      <c r="AA4" s="667"/>
      <c r="AB4" s="667"/>
      <c r="AC4" s="308">
        <f>SUM(E4:AB4)</f>
        <v>0</v>
      </c>
      <c r="AD4" s="453"/>
      <c r="AE4" s="453"/>
      <c r="AF4" s="453"/>
      <c r="AG4" s="453"/>
      <c r="AH4" s="453"/>
      <c r="AI4" s="453"/>
      <c r="AJ4" s="453"/>
      <c r="AK4" s="453"/>
      <c r="AL4" s="453"/>
    </row>
    <row r="5" spans="1:38" ht="17.25" x14ac:dyDescent="0.3">
      <c r="A5" s="453"/>
      <c r="B5" s="1131"/>
      <c r="C5" s="1133"/>
      <c r="D5" s="439" t="s">
        <v>899</v>
      </c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8"/>
      <c r="T5" s="668"/>
      <c r="U5" s="668"/>
      <c r="V5" s="668"/>
      <c r="W5" s="668"/>
      <c r="X5" s="668"/>
      <c r="Y5" s="668"/>
      <c r="Z5" s="668"/>
      <c r="AA5" s="668"/>
      <c r="AB5" s="668"/>
      <c r="AC5" s="308">
        <f t="shared" ref="AC5:AC25" si="0">SUM(E5:AB5)</f>
        <v>0</v>
      </c>
      <c r="AD5" s="453"/>
      <c r="AE5" s="453"/>
      <c r="AF5" s="453"/>
      <c r="AG5" s="453"/>
      <c r="AH5" s="453"/>
      <c r="AI5" s="453"/>
      <c r="AJ5" s="453"/>
      <c r="AK5" s="453"/>
      <c r="AL5" s="453"/>
    </row>
    <row r="6" spans="1:38" ht="18.75" customHeight="1" x14ac:dyDescent="0.3">
      <c r="A6" s="453"/>
      <c r="B6" s="1081">
        <f>B4+1</f>
        <v>2</v>
      </c>
      <c r="C6" s="1158" t="s">
        <v>897</v>
      </c>
      <c r="D6" s="688" t="s">
        <v>1138</v>
      </c>
      <c r="E6" s="667"/>
      <c r="F6" s="667"/>
      <c r="G6" s="667"/>
      <c r="H6" s="667"/>
      <c r="I6" s="667"/>
      <c r="J6" s="667"/>
      <c r="K6" s="667"/>
      <c r="L6" s="667"/>
      <c r="M6" s="667"/>
      <c r="N6" s="667"/>
      <c r="O6" s="667"/>
      <c r="P6" s="667"/>
      <c r="Q6" s="667"/>
      <c r="R6" s="667"/>
      <c r="S6" s="667"/>
      <c r="T6" s="667"/>
      <c r="U6" s="667"/>
      <c r="V6" s="667"/>
      <c r="W6" s="667"/>
      <c r="X6" s="667"/>
      <c r="Y6" s="667"/>
      <c r="Z6" s="667"/>
      <c r="AA6" s="667"/>
      <c r="AB6" s="667"/>
      <c r="AC6" s="308">
        <f t="shared" si="0"/>
        <v>0</v>
      </c>
      <c r="AD6" s="453"/>
      <c r="AE6" s="453"/>
      <c r="AF6" s="453"/>
      <c r="AG6" s="453"/>
      <c r="AH6" s="453"/>
      <c r="AI6" s="453"/>
      <c r="AJ6" s="453"/>
      <c r="AK6" s="453"/>
      <c r="AL6" s="453"/>
    </row>
    <row r="7" spans="1:38" ht="17.25" x14ac:dyDescent="0.3">
      <c r="A7" s="453"/>
      <c r="B7" s="1082"/>
      <c r="C7" s="1159"/>
      <c r="D7" s="438" t="s">
        <v>899</v>
      </c>
      <c r="E7" s="668"/>
      <c r="F7" s="668"/>
      <c r="G7" s="668"/>
      <c r="H7" s="668"/>
      <c r="I7" s="668"/>
      <c r="J7" s="668"/>
      <c r="K7" s="668"/>
      <c r="L7" s="668"/>
      <c r="M7" s="668"/>
      <c r="N7" s="668"/>
      <c r="O7" s="668"/>
      <c r="P7" s="668"/>
      <c r="Q7" s="668"/>
      <c r="R7" s="668"/>
      <c r="S7" s="668"/>
      <c r="T7" s="668"/>
      <c r="U7" s="668"/>
      <c r="V7" s="668"/>
      <c r="W7" s="668"/>
      <c r="X7" s="668"/>
      <c r="Y7" s="668"/>
      <c r="Z7" s="668"/>
      <c r="AA7" s="668"/>
      <c r="AB7" s="668"/>
      <c r="AC7" s="308">
        <f t="shared" si="0"/>
        <v>0</v>
      </c>
      <c r="AD7" s="453"/>
      <c r="AE7" s="453"/>
      <c r="AF7" s="453"/>
      <c r="AG7" s="453"/>
      <c r="AH7" s="453"/>
      <c r="AI7" s="453"/>
      <c r="AJ7" s="453"/>
      <c r="AK7" s="453"/>
      <c r="AL7" s="453"/>
    </row>
    <row r="8" spans="1:38" ht="17.25" x14ac:dyDescent="0.3">
      <c r="A8" s="453"/>
      <c r="B8" s="1130">
        <f>B6+1</f>
        <v>3</v>
      </c>
      <c r="C8" s="1132" t="s">
        <v>904</v>
      </c>
      <c r="D8" s="687" t="s">
        <v>1138</v>
      </c>
      <c r="E8" s="667"/>
      <c r="F8" s="667"/>
      <c r="G8" s="667"/>
      <c r="H8" s="667"/>
      <c r="I8" s="667"/>
      <c r="J8" s="667"/>
      <c r="K8" s="667"/>
      <c r="L8" s="667"/>
      <c r="M8" s="667"/>
      <c r="N8" s="667"/>
      <c r="O8" s="667"/>
      <c r="P8" s="667"/>
      <c r="Q8" s="667"/>
      <c r="R8" s="667"/>
      <c r="S8" s="667"/>
      <c r="T8" s="667"/>
      <c r="U8" s="667"/>
      <c r="V8" s="667"/>
      <c r="W8" s="667"/>
      <c r="X8" s="667"/>
      <c r="Y8" s="667"/>
      <c r="Z8" s="667"/>
      <c r="AA8" s="667"/>
      <c r="AB8" s="667"/>
      <c r="AC8" s="308">
        <f t="shared" si="0"/>
        <v>0</v>
      </c>
      <c r="AD8" s="453"/>
      <c r="AE8" s="453"/>
      <c r="AF8" s="453"/>
      <c r="AG8" s="453"/>
      <c r="AH8" s="453"/>
      <c r="AI8" s="453"/>
      <c r="AJ8" s="453"/>
      <c r="AK8" s="453"/>
      <c r="AL8" s="453"/>
    </row>
    <row r="9" spans="1:38" ht="17.25" x14ac:dyDescent="0.3">
      <c r="A9" s="453"/>
      <c r="B9" s="1131"/>
      <c r="C9" s="1133"/>
      <c r="D9" s="439" t="s">
        <v>899</v>
      </c>
      <c r="E9" s="668"/>
      <c r="F9" s="668"/>
      <c r="G9" s="668"/>
      <c r="H9" s="668"/>
      <c r="I9" s="668"/>
      <c r="J9" s="668"/>
      <c r="K9" s="668"/>
      <c r="L9" s="668"/>
      <c r="M9" s="668"/>
      <c r="N9" s="668"/>
      <c r="O9" s="668"/>
      <c r="P9" s="668"/>
      <c r="Q9" s="668"/>
      <c r="R9" s="668"/>
      <c r="S9" s="668"/>
      <c r="T9" s="668"/>
      <c r="U9" s="668"/>
      <c r="V9" s="668"/>
      <c r="W9" s="668"/>
      <c r="X9" s="668"/>
      <c r="Y9" s="668"/>
      <c r="Z9" s="668"/>
      <c r="AA9" s="668"/>
      <c r="AB9" s="668"/>
      <c r="AC9" s="308">
        <f t="shared" si="0"/>
        <v>0</v>
      </c>
      <c r="AD9" s="453"/>
      <c r="AE9" s="453"/>
      <c r="AF9" s="453"/>
      <c r="AG9" s="453"/>
      <c r="AH9" s="453"/>
      <c r="AI9" s="453"/>
      <c r="AJ9" s="453"/>
      <c r="AK9" s="453"/>
      <c r="AL9" s="453"/>
    </row>
    <row r="10" spans="1:38" ht="18" customHeight="1" x14ac:dyDescent="0.3">
      <c r="A10" s="453"/>
      <c r="B10" s="1081">
        <f>B8+1</f>
        <v>4</v>
      </c>
      <c r="C10" s="1158" t="s">
        <v>774</v>
      </c>
      <c r="D10" s="688" t="s">
        <v>1138</v>
      </c>
      <c r="E10" s="667"/>
      <c r="F10" s="667"/>
      <c r="G10" s="667"/>
      <c r="H10" s="667"/>
      <c r="I10" s="667"/>
      <c r="J10" s="667"/>
      <c r="K10" s="667"/>
      <c r="L10" s="667"/>
      <c r="M10" s="667"/>
      <c r="N10" s="667"/>
      <c r="O10" s="667"/>
      <c r="P10" s="667"/>
      <c r="Q10" s="667"/>
      <c r="R10" s="667"/>
      <c r="S10" s="667"/>
      <c r="T10" s="667"/>
      <c r="U10" s="667"/>
      <c r="V10" s="667"/>
      <c r="W10" s="667"/>
      <c r="X10" s="667"/>
      <c r="Y10" s="667"/>
      <c r="Z10" s="667"/>
      <c r="AA10" s="667"/>
      <c r="AB10" s="667"/>
      <c r="AC10" s="308">
        <f t="shared" si="0"/>
        <v>0</v>
      </c>
      <c r="AD10" s="453"/>
      <c r="AE10" s="453"/>
      <c r="AF10" s="453"/>
      <c r="AG10" s="453"/>
      <c r="AH10" s="453"/>
      <c r="AI10" s="453"/>
      <c r="AJ10" s="453"/>
      <c r="AK10" s="453"/>
      <c r="AL10" s="453"/>
    </row>
    <row r="11" spans="1:38" ht="17.25" customHeight="1" x14ac:dyDescent="0.3">
      <c r="A11" s="453"/>
      <c r="B11" s="1082"/>
      <c r="C11" s="1159"/>
      <c r="D11" s="438" t="s">
        <v>899</v>
      </c>
      <c r="E11" s="668"/>
      <c r="F11" s="668"/>
      <c r="G11" s="668"/>
      <c r="H11" s="668"/>
      <c r="I11" s="668"/>
      <c r="J11" s="668"/>
      <c r="K11" s="668"/>
      <c r="L11" s="668"/>
      <c r="M11" s="668"/>
      <c r="N11" s="668"/>
      <c r="O11" s="668"/>
      <c r="P11" s="668"/>
      <c r="Q11" s="668"/>
      <c r="R11" s="668"/>
      <c r="S11" s="668"/>
      <c r="T11" s="668"/>
      <c r="U11" s="668"/>
      <c r="V11" s="668"/>
      <c r="W11" s="668"/>
      <c r="X11" s="668"/>
      <c r="Y11" s="668"/>
      <c r="Z11" s="668"/>
      <c r="AA11" s="668"/>
      <c r="AB11" s="668"/>
      <c r="AC11" s="308">
        <f t="shared" si="0"/>
        <v>0</v>
      </c>
      <c r="AD11" s="453"/>
      <c r="AE11" s="453"/>
      <c r="AF11" s="453"/>
      <c r="AG11" s="453"/>
      <c r="AH11" s="453"/>
      <c r="AI11" s="453"/>
      <c r="AJ11" s="453"/>
      <c r="AK11" s="453"/>
      <c r="AL11" s="453"/>
    </row>
    <row r="12" spans="1:38" ht="17.25" x14ac:dyDescent="0.3">
      <c r="A12" s="453"/>
      <c r="B12" s="1130">
        <f>B10+1</f>
        <v>5</v>
      </c>
      <c r="C12" s="1132" t="s">
        <v>903</v>
      </c>
      <c r="D12" s="687" t="s">
        <v>1138</v>
      </c>
      <c r="E12" s="667"/>
      <c r="F12" s="667"/>
      <c r="G12" s="667"/>
      <c r="H12" s="667"/>
      <c r="I12" s="667"/>
      <c r="J12" s="667"/>
      <c r="K12" s="667"/>
      <c r="L12" s="667"/>
      <c r="M12" s="667"/>
      <c r="N12" s="667"/>
      <c r="O12" s="667"/>
      <c r="P12" s="667"/>
      <c r="Q12" s="667"/>
      <c r="R12" s="667"/>
      <c r="S12" s="667"/>
      <c r="T12" s="667"/>
      <c r="U12" s="667"/>
      <c r="V12" s="667"/>
      <c r="W12" s="667"/>
      <c r="X12" s="667"/>
      <c r="Y12" s="667"/>
      <c r="Z12" s="667"/>
      <c r="AA12" s="667"/>
      <c r="AB12" s="667"/>
      <c r="AC12" s="308">
        <f t="shared" si="0"/>
        <v>0</v>
      </c>
      <c r="AD12" s="453"/>
      <c r="AE12" s="453"/>
      <c r="AF12" s="453"/>
      <c r="AG12" s="453"/>
      <c r="AH12" s="453"/>
      <c r="AI12" s="453"/>
      <c r="AJ12" s="453"/>
      <c r="AK12" s="453"/>
      <c r="AL12" s="453"/>
    </row>
    <row r="13" spans="1:38" ht="17.25" x14ac:dyDescent="0.3">
      <c r="A13" s="453"/>
      <c r="B13" s="1131"/>
      <c r="C13" s="1133"/>
      <c r="D13" s="439" t="s">
        <v>899</v>
      </c>
      <c r="E13" s="668"/>
      <c r="F13" s="668"/>
      <c r="G13" s="668"/>
      <c r="H13" s="667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8"/>
      <c r="T13" s="668"/>
      <c r="U13" s="668"/>
      <c r="V13" s="668"/>
      <c r="W13" s="668"/>
      <c r="X13" s="668"/>
      <c r="Y13" s="668"/>
      <c r="Z13" s="668"/>
      <c r="AA13" s="668"/>
      <c r="AB13" s="668"/>
      <c r="AC13" s="308">
        <f t="shared" si="0"/>
        <v>0</v>
      </c>
      <c r="AD13" s="453"/>
      <c r="AE13" s="453"/>
      <c r="AF13" s="453"/>
      <c r="AG13" s="453"/>
      <c r="AH13" s="453"/>
      <c r="AI13" s="453"/>
      <c r="AJ13" s="453"/>
      <c r="AK13" s="453"/>
      <c r="AL13" s="453"/>
    </row>
    <row r="14" spans="1:38" ht="17.25" x14ac:dyDescent="0.3">
      <c r="A14" s="453"/>
      <c r="B14" s="1081">
        <f>B12+1</f>
        <v>6</v>
      </c>
      <c r="C14" s="1158" t="s">
        <v>775</v>
      </c>
      <c r="D14" s="688" t="s">
        <v>1138</v>
      </c>
      <c r="E14" s="667"/>
      <c r="F14" s="667"/>
      <c r="G14" s="667"/>
      <c r="H14" s="667"/>
      <c r="I14" s="667"/>
      <c r="J14" s="667"/>
      <c r="K14" s="667"/>
      <c r="L14" s="667"/>
      <c r="M14" s="667"/>
      <c r="N14" s="667"/>
      <c r="O14" s="667"/>
      <c r="P14" s="667"/>
      <c r="Q14" s="667"/>
      <c r="R14" s="667"/>
      <c r="S14" s="667"/>
      <c r="T14" s="667"/>
      <c r="U14" s="667"/>
      <c r="V14" s="667"/>
      <c r="W14" s="667"/>
      <c r="X14" s="667"/>
      <c r="Y14" s="667"/>
      <c r="Z14" s="667"/>
      <c r="AA14" s="667"/>
      <c r="AB14" s="667"/>
      <c r="AC14" s="308">
        <f t="shared" si="0"/>
        <v>0</v>
      </c>
      <c r="AD14" s="453"/>
      <c r="AE14" s="453"/>
      <c r="AF14" s="453"/>
      <c r="AG14" s="453"/>
      <c r="AH14" s="453"/>
      <c r="AI14" s="453"/>
      <c r="AJ14" s="453"/>
      <c r="AK14" s="453"/>
      <c r="AL14" s="453"/>
    </row>
    <row r="15" spans="1:38" ht="17.25" x14ac:dyDescent="0.3">
      <c r="A15" s="453"/>
      <c r="B15" s="1082"/>
      <c r="C15" s="1159"/>
      <c r="D15" s="438" t="s">
        <v>899</v>
      </c>
      <c r="E15" s="668"/>
      <c r="F15" s="668"/>
      <c r="G15" s="668"/>
      <c r="H15" s="668"/>
      <c r="I15" s="668"/>
      <c r="J15" s="668"/>
      <c r="K15" s="668"/>
      <c r="L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308">
        <f t="shared" si="0"/>
        <v>0</v>
      </c>
      <c r="AD15" s="453"/>
      <c r="AE15" s="453"/>
      <c r="AF15" s="453"/>
      <c r="AG15" s="453"/>
      <c r="AH15" s="453"/>
      <c r="AI15" s="453"/>
      <c r="AJ15" s="453"/>
      <c r="AK15" s="453"/>
      <c r="AL15" s="453"/>
    </row>
    <row r="16" spans="1:38" ht="17.25" x14ac:dyDescent="0.3">
      <c r="A16" s="453"/>
      <c r="B16" s="1130">
        <f>B14+1</f>
        <v>7</v>
      </c>
      <c r="C16" s="1132" t="s">
        <v>175</v>
      </c>
      <c r="D16" s="687" t="s">
        <v>1138</v>
      </c>
      <c r="E16" s="667"/>
      <c r="F16" s="667"/>
      <c r="G16" s="667"/>
      <c r="H16" s="667"/>
      <c r="I16" s="667"/>
      <c r="J16" s="667"/>
      <c r="K16" s="667"/>
      <c r="L16" s="667"/>
      <c r="M16" s="667"/>
      <c r="N16" s="667"/>
      <c r="O16" s="667"/>
      <c r="P16" s="667"/>
      <c r="Q16" s="667"/>
      <c r="R16" s="667"/>
      <c r="S16" s="667"/>
      <c r="T16" s="667"/>
      <c r="U16" s="667"/>
      <c r="V16" s="667"/>
      <c r="W16" s="667"/>
      <c r="X16" s="667"/>
      <c r="Y16" s="667"/>
      <c r="Z16" s="667"/>
      <c r="AA16" s="667"/>
      <c r="AB16" s="667"/>
      <c r="AC16" s="308">
        <f t="shared" si="0"/>
        <v>0</v>
      </c>
      <c r="AD16" s="453"/>
      <c r="AE16" s="453"/>
      <c r="AF16" s="453"/>
      <c r="AG16" s="453"/>
      <c r="AH16" s="453"/>
      <c r="AI16" s="453"/>
      <c r="AJ16" s="453"/>
      <c r="AK16" s="453"/>
      <c r="AL16" s="453"/>
    </row>
    <row r="17" spans="1:38" ht="17.25" x14ac:dyDescent="0.3">
      <c r="A17" s="453"/>
      <c r="B17" s="1131"/>
      <c r="C17" s="1133"/>
      <c r="D17" s="439" t="s">
        <v>899</v>
      </c>
      <c r="E17" s="668"/>
      <c r="F17" s="668"/>
      <c r="G17" s="668"/>
      <c r="H17" s="668"/>
      <c r="I17" s="668"/>
      <c r="J17" s="668"/>
      <c r="K17" s="668"/>
      <c r="L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308">
        <f t="shared" si="0"/>
        <v>0</v>
      </c>
      <c r="AD17" s="453"/>
      <c r="AE17" s="453"/>
      <c r="AF17" s="453"/>
      <c r="AG17" s="453"/>
      <c r="AH17" s="453"/>
      <c r="AI17" s="453"/>
      <c r="AJ17" s="453"/>
      <c r="AK17" s="453"/>
      <c r="AL17" s="453"/>
    </row>
    <row r="18" spans="1:38" ht="19.5" customHeight="1" x14ac:dyDescent="0.3">
      <c r="A18" s="453"/>
      <c r="B18" s="1081">
        <f>B16+1</f>
        <v>8</v>
      </c>
      <c r="C18" s="1158" t="s">
        <v>776</v>
      </c>
      <c r="D18" s="688" t="s">
        <v>1138</v>
      </c>
      <c r="E18" s="667"/>
      <c r="F18" s="667"/>
      <c r="G18" s="667"/>
      <c r="H18" s="667"/>
      <c r="I18" s="667"/>
      <c r="J18" s="667"/>
      <c r="K18" s="667"/>
      <c r="L18" s="667"/>
      <c r="M18" s="667"/>
      <c r="N18" s="667"/>
      <c r="O18" s="667"/>
      <c r="P18" s="667"/>
      <c r="Q18" s="667"/>
      <c r="R18" s="667"/>
      <c r="S18" s="667"/>
      <c r="T18" s="667"/>
      <c r="U18" s="667"/>
      <c r="V18" s="667"/>
      <c r="W18" s="667"/>
      <c r="X18" s="667"/>
      <c r="Y18" s="667"/>
      <c r="Z18" s="667"/>
      <c r="AA18" s="667"/>
      <c r="AB18" s="667"/>
      <c r="AC18" s="308">
        <f t="shared" si="0"/>
        <v>0</v>
      </c>
      <c r="AD18" s="453"/>
      <c r="AE18" s="453"/>
      <c r="AF18" s="453"/>
      <c r="AG18" s="453"/>
      <c r="AH18" s="453"/>
      <c r="AI18" s="453"/>
      <c r="AJ18" s="453"/>
      <c r="AK18" s="453"/>
      <c r="AL18" s="453"/>
    </row>
    <row r="19" spans="1:38" ht="18.75" customHeight="1" x14ac:dyDescent="0.3">
      <c r="A19" s="453"/>
      <c r="B19" s="1082"/>
      <c r="C19" s="1159"/>
      <c r="D19" s="438" t="s">
        <v>899</v>
      </c>
      <c r="E19" s="668"/>
      <c r="F19" s="668"/>
      <c r="G19" s="668"/>
      <c r="H19" s="668"/>
      <c r="I19" s="668"/>
      <c r="J19" s="668"/>
      <c r="K19" s="668"/>
      <c r="L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308">
        <f t="shared" si="0"/>
        <v>0</v>
      </c>
      <c r="AD19" s="453"/>
      <c r="AE19" s="453"/>
      <c r="AF19" s="453"/>
      <c r="AG19" s="453"/>
      <c r="AH19" s="453"/>
      <c r="AI19" s="453"/>
      <c r="AJ19" s="453"/>
      <c r="AK19" s="453"/>
      <c r="AL19" s="453"/>
    </row>
    <row r="20" spans="1:38" ht="17.25" x14ac:dyDescent="0.3">
      <c r="A20" s="453"/>
      <c r="B20" s="1130">
        <f>B18+1</f>
        <v>9</v>
      </c>
      <c r="C20" s="1132" t="s">
        <v>777</v>
      </c>
      <c r="D20" s="687" t="s">
        <v>1138</v>
      </c>
      <c r="E20" s="667"/>
      <c r="F20" s="667"/>
      <c r="G20" s="667"/>
      <c r="H20" s="667"/>
      <c r="I20" s="667"/>
      <c r="J20" s="667"/>
      <c r="K20" s="667"/>
      <c r="L20" s="667"/>
      <c r="M20" s="667"/>
      <c r="N20" s="667"/>
      <c r="O20" s="667"/>
      <c r="P20" s="667"/>
      <c r="Q20" s="667"/>
      <c r="R20" s="667"/>
      <c r="S20" s="667"/>
      <c r="T20" s="667"/>
      <c r="U20" s="667"/>
      <c r="V20" s="667"/>
      <c r="W20" s="667"/>
      <c r="X20" s="667"/>
      <c r="Y20" s="667"/>
      <c r="Z20" s="667"/>
      <c r="AA20" s="667"/>
      <c r="AB20" s="667"/>
      <c r="AC20" s="308">
        <f t="shared" si="0"/>
        <v>0</v>
      </c>
      <c r="AD20" s="453"/>
      <c r="AE20" s="453"/>
      <c r="AF20" s="453"/>
      <c r="AG20" s="453"/>
      <c r="AH20" s="453"/>
      <c r="AI20" s="453"/>
      <c r="AJ20" s="453"/>
      <c r="AK20" s="453"/>
      <c r="AL20" s="453"/>
    </row>
    <row r="21" spans="1:38" ht="17.25" x14ac:dyDescent="0.3">
      <c r="A21" s="453"/>
      <c r="B21" s="1131"/>
      <c r="C21" s="1133"/>
      <c r="D21" s="439" t="s">
        <v>899</v>
      </c>
      <c r="E21" s="668"/>
      <c r="F21" s="668"/>
      <c r="G21" s="668"/>
      <c r="H21" s="668"/>
      <c r="I21" s="668"/>
      <c r="J21" s="668"/>
      <c r="K21" s="668"/>
      <c r="L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308">
        <f t="shared" si="0"/>
        <v>0</v>
      </c>
      <c r="AD21" s="453"/>
      <c r="AE21" s="453"/>
      <c r="AF21" s="453"/>
      <c r="AG21" s="453"/>
      <c r="AH21" s="453"/>
      <c r="AI21" s="453"/>
      <c r="AJ21" s="453"/>
      <c r="AK21" s="453"/>
      <c r="AL21" s="453"/>
    </row>
    <row r="22" spans="1:38" ht="17.25" x14ac:dyDescent="0.3">
      <c r="A22" s="453"/>
      <c r="B22" s="1081">
        <f>B20+1</f>
        <v>10</v>
      </c>
      <c r="C22" s="1158" t="s">
        <v>177</v>
      </c>
      <c r="D22" s="688" t="s">
        <v>1138</v>
      </c>
      <c r="E22" s="667"/>
      <c r="F22" s="667"/>
      <c r="G22" s="667"/>
      <c r="H22" s="667"/>
      <c r="I22" s="667"/>
      <c r="J22" s="667"/>
      <c r="K22" s="667"/>
      <c r="L22" s="667"/>
      <c r="M22" s="667"/>
      <c r="N22" s="667"/>
      <c r="O22" s="667"/>
      <c r="P22" s="667"/>
      <c r="Q22" s="667"/>
      <c r="R22" s="667"/>
      <c r="S22" s="667"/>
      <c r="T22" s="667"/>
      <c r="U22" s="667"/>
      <c r="V22" s="667"/>
      <c r="W22" s="667"/>
      <c r="X22" s="667"/>
      <c r="Y22" s="667"/>
      <c r="Z22" s="667"/>
      <c r="AA22" s="667"/>
      <c r="AB22" s="667"/>
      <c r="AC22" s="308">
        <f t="shared" si="0"/>
        <v>0</v>
      </c>
      <c r="AD22" s="453"/>
      <c r="AE22" s="453"/>
      <c r="AF22" s="453"/>
      <c r="AG22" s="453"/>
      <c r="AH22" s="453"/>
      <c r="AI22" s="453"/>
      <c r="AJ22" s="453"/>
      <c r="AK22" s="453"/>
      <c r="AL22" s="453"/>
    </row>
    <row r="23" spans="1:38" ht="17.25" x14ac:dyDescent="0.3">
      <c r="A23" s="453"/>
      <c r="B23" s="1082"/>
      <c r="C23" s="1159"/>
      <c r="D23" s="438" t="s">
        <v>899</v>
      </c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308">
        <f t="shared" si="0"/>
        <v>0</v>
      </c>
      <c r="AD23" s="453"/>
      <c r="AE23" s="453"/>
      <c r="AF23" s="453"/>
      <c r="AG23" s="453"/>
      <c r="AH23" s="453"/>
      <c r="AI23" s="453"/>
      <c r="AJ23" s="453"/>
      <c r="AK23" s="453"/>
      <c r="AL23" s="453"/>
    </row>
    <row r="24" spans="1:38" ht="17.25" customHeight="1" x14ac:dyDescent="0.3">
      <c r="A24" s="453"/>
      <c r="B24" s="1130">
        <f>B22+1</f>
        <v>11</v>
      </c>
      <c r="C24" s="1132" t="s">
        <v>778</v>
      </c>
      <c r="D24" s="687" t="s">
        <v>1138</v>
      </c>
      <c r="E24" s="667"/>
      <c r="F24" s="667"/>
      <c r="G24" s="667"/>
      <c r="H24" s="667"/>
      <c r="I24" s="667"/>
      <c r="J24" s="667"/>
      <c r="K24" s="667"/>
      <c r="L24" s="667"/>
      <c r="M24" s="667"/>
      <c r="N24" s="667"/>
      <c r="O24" s="667"/>
      <c r="P24" s="667"/>
      <c r="Q24" s="667"/>
      <c r="R24" s="667"/>
      <c r="S24" s="667"/>
      <c r="T24" s="667"/>
      <c r="U24" s="667"/>
      <c r="V24" s="667"/>
      <c r="W24" s="667"/>
      <c r="X24" s="667"/>
      <c r="Y24" s="667"/>
      <c r="Z24" s="667"/>
      <c r="AA24" s="667"/>
      <c r="AB24" s="667"/>
      <c r="AC24" s="308">
        <f t="shared" si="0"/>
        <v>0</v>
      </c>
      <c r="AD24" s="453"/>
      <c r="AE24" s="453"/>
      <c r="AF24" s="453"/>
      <c r="AG24" s="453"/>
      <c r="AH24" s="453"/>
      <c r="AI24" s="453"/>
      <c r="AJ24" s="453"/>
      <c r="AK24" s="453"/>
      <c r="AL24" s="453"/>
    </row>
    <row r="25" spans="1:38" ht="17.25" x14ac:dyDescent="0.3">
      <c r="A25" s="453"/>
      <c r="B25" s="1131"/>
      <c r="C25" s="1133"/>
      <c r="D25" s="439" t="s">
        <v>899</v>
      </c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308">
        <f t="shared" si="0"/>
        <v>0</v>
      </c>
      <c r="AD25" s="453"/>
      <c r="AE25" s="453"/>
      <c r="AF25" s="453"/>
      <c r="AG25" s="453"/>
      <c r="AH25" s="453"/>
      <c r="AI25" s="453"/>
      <c r="AJ25" s="453"/>
      <c r="AK25" s="453"/>
      <c r="AL25" s="453"/>
    </row>
    <row r="26" spans="1:38" ht="14.25" customHeight="1" x14ac:dyDescent="0.2">
      <c r="A26" s="453"/>
      <c r="B26" s="1081">
        <f>B24+1</f>
        <v>12</v>
      </c>
      <c r="C26" s="1158" t="s">
        <v>1139</v>
      </c>
      <c r="D26" s="1160" t="s">
        <v>1138</v>
      </c>
      <c r="E26" s="1166"/>
      <c r="F26" s="1166"/>
      <c r="G26" s="1166"/>
      <c r="H26" s="1166"/>
      <c r="I26" s="1166"/>
      <c r="J26" s="1166"/>
      <c r="K26" s="1166"/>
      <c r="L26" s="1166"/>
      <c r="M26" s="1166"/>
      <c r="N26" s="1166"/>
      <c r="O26" s="1166"/>
      <c r="P26" s="1166"/>
      <c r="Q26" s="1166"/>
      <c r="R26" s="1166"/>
      <c r="S26" s="1166"/>
      <c r="T26" s="1166"/>
      <c r="U26" s="1166"/>
      <c r="V26" s="1166"/>
      <c r="W26" s="1166"/>
      <c r="X26" s="1166"/>
      <c r="Y26" s="1166"/>
      <c r="Z26" s="1166"/>
      <c r="AA26" s="1166"/>
      <c r="AB26" s="1166"/>
      <c r="AC26" s="1168">
        <f>SUM(E26:AB27)</f>
        <v>0</v>
      </c>
      <c r="AD26" s="453"/>
      <c r="AE26" s="453"/>
      <c r="AF26" s="453"/>
      <c r="AG26" s="453"/>
      <c r="AH26" s="453"/>
      <c r="AI26" s="453"/>
      <c r="AJ26" s="453"/>
      <c r="AK26" s="453"/>
      <c r="AL26" s="453"/>
    </row>
    <row r="27" spans="1:38" ht="15" customHeight="1" x14ac:dyDescent="0.2">
      <c r="A27" s="453"/>
      <c r="B27" s="1082"/>
      <c r="C27" s="1159"/>
      <c r="D27" s="1161"/>
      <c r="E27" s="1167"/>
      <c r="F27" s="1167"/>
      <c r="G27" s="1167"/>
      <c r="H27" s="1167"/>
      <c r="I27" s="1167"/>
      <c r="J27" s="1167"/>
      <c r="K27" s="1167"/>
      <c r="L27" s="1167"/>
      <c r="M27" s="1167"/>
      <c r="N27" s="1167"/>
      <c r="O27" s="1167"/>
      <c r="P27" s="1167"/>
      <c r="Q27" s="1167"/>
      <c r="R27" s="1167"/>
      <c r="S27" s="1167"/>
      <c r="T27" s="1167"/>
      <c r="U27" s="1167"/>
      <c r="V27" s="1167"/>
      <c r="W27" s="1167"/>
      <c r="X27" s="1167"/>
      <c r="Y27" s="1167"/>
      <c r="Z27" s="1167"/>
      <c r="AA27" s="1167"/>
      <c r="AB27" s="1167"/>
      <c r="AC27" s="1169"/>
      <c r="AD27" s="453"/>
      <c r="AE27" s="453"/>
      <c r="AF27" s="453"/>
      <c r="AG27" s="453"/>
      <c r="AH27" s="453"/>
      <c r="AI27" s="453"/>
      <c r="AJ27" s="453"/>
      <c r="AK27" s="453"/>
      <c r="AL27" s="453"/>
    </row>
    <row r="28" spans="1:38" ht="17.25" x14ac:dyDescent="0.3">
      <c r="A28" s="453"/>
      <c r="B28" s="1130">
        <f>B26+1</f>
        <v>13</v>
      </c>
      <c r="C28" s="1132" t="s">
        <v>779</v>
      </c>
      <c r="D28" s="687" t="s">
        <v>1138</v>
      </c>
      <c r="E28" s="667"/>
      <c r="F28" s="667"/>
      <c r="G28" s="667"/>
      <c r="H28" s="667"/>
      <c r="I28" s="667"/>
      <c r="J28" s="667"/>
      <c r="K28" s="667"/>
      <c r="L28" s="667"/>
      <c r="M28" s="667"/>
      <c r="N28" s="667"/>
      <c r="O28" s="667"/>
      <c r="P28" s="667"/>
      <c r="Q28" s="667"/>
      <c r="R28" s="667"/>
      <c r="S28" s="667"/>
      <c r="T28" s="667"/>
      <c r="U28" s="667"/>
      <c r="V28" s="667"/>
      <c r="W28" s="667"/>
      <c r="X28" s="667"/>
      <c r="Y28" s="667"/>
      <c r="Z28" s="667"/>
      <c r="AA28" s="667"/>
      <c r="AB28" s="667"/>
      <c r="AC28" s="308">
        <f>SUM(E28:AB28)</f>
        <v>0</v>
      </c>
      <c r="AD28" s="453"/>
      <c r="AE28" s="453"/>
      <c r="AF28" s="453"/>
      <c r="AG28" s="453"/>
      <c r="AH28" s="453"/>
      <c r="AI28" s="453"/>
      <c r="AJ28" s="453"/>
      <c r="AK28" s="453"/>
      <c r="AL28" s="453"/>
    </row>
    <row r="29" spans="1:38" ht="17.25" x14ac:dyDescent="0.3">
      <c r="A29" s="453"/>
      <c r="B29" s="1131"/>
      <c r="C29" s="1133"/>
      <c r="D29" s="439" t="s">
        <v>899</v>
      </c>
      <c r="E29" s="668"/>
      <c r="F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308">
        <f>SUM(E29:AB29)</f>
        <v>0</v>
      </c>
      <c r="AD29" s="453"/>
      <c r="AE29" s="453"/>
      <c r="AF29" s="453"/>
      <c r="AG29" s="453"/>
      <c r="AH29" s="453"/>
      <c r="AI29" s="453"/>
      <c r="AJ29" s="453"/>
      <c r="AK29" s="453"/>
      <c r="AL29" s="453"/>
    </row>
    <row r="30" spans="1:38" ht="15" x14ac:dyDescent="0.25">
      <c r="A30" s="453"/>
      <c r="B30" s="1150">
        <f>B28+1</f>
        <v>14</v>
      </c>
      <c r="C30" s="1171" t="s">
        <v>676</v>
      </c>
      <c r="D30" s="306" t="s">
        <v>1138</v>
      </c>
      <c r="E30" s="307">
        <f>SUMIF($D$4:$D$29,$D30,E$4:E$29)</f>
        <v>0</v>
      </c>
      <c r="F30" s="307">
        <f>SUMIF($D$4:$D$29,$D30,F$4:F$29)</f>
        <v>0</v>
      </c>
      <c r="G30" s="307">
        <f t="shared" ref="G30:V31" si="1">SUMIF($D$4:$D$29,$D30,G$4:G$29)</f>
        <v>0</v>
      </c>
      <c r="H30" s="307">
        <f t="shared" si="1"/>
        <v>0</v>
      </c>
      <c r="I30" s="307">
        <f t="shared" si="1"/>
        <v>0</v>
      </c>
      <c r="J30" s="307">
        <f t="shared" si="1"/>
        <v>0</v>
      </c>
      <c r="K30" s="307">
        <f t="shared" si="1"/>
        <v>0</v>
      </c>
      <c r="L30" s="307">
        <f t="shared" si="1"/>
        <v>0</v>
      </c>
      <c r="M30" s="307">
        <f t="shared" si="1"/>
        <v>0</v>
      </c>
      <c r="N30" s="307">
        <f t="shared" si="1"/>
        <v>0</v>
      </c>
      <c r="O30" s="307">
        <f t="shared" si="1"/>
        <v>0</v>
      </c>
      <c r="P30" s="307">
        <f t="shared" si="1"/>
        <v>0</v>
      </c>
      <c r="Q30" s="307">
        <f t="shared" si="1"/>
        <v>0</v>
      </c>
      <c r="R30" s="307">
        <f t="shared" si="1"/>
        <v>0</v>
      </c>
      <c r="S30" s="307">
        <f t="shared" si="1"/>
        <v>0</v>
      </c>
      <c r="T30" s="307">
        <f t="shared" si="1"/>
        <v>0</v>
      </c>
      <c r="U30" s="307">
        <f t="shared" si="1"/>
        <v>0</v>
      </c>
      <c r="V30" s="307">
        <f t="shared" si="1"/>
        <v>0</v>
      </c>
      <c r="W30" s="307">
        <f t="shared" ref="W30:AB31" si="2">SUMIF($D$4:$D$29,$D30,W$4:W$29)</f>
        <v>0</v>
      </c>
      <c r="X30" s="307">
        <f t="shared" si="2"/>
        <v>0</v>
      </c>
      <c r="Y30" s="307">
        <f t="shared" si="2"/>
        <v>0</v>
      </c>
      <c r="Z30" s="307">
        <f t="shared" si="2"/>
        <v>0</v>
      </c>
      <c r="AA30" s="307">
        <f t="shared" si="2"/>
        <v>0</v>
      </c>
      <c r="AB30" s="307">
        <f t="shared" si="2"/>
        <v>0</v>
      </c>
      <c r="AC30" s="308">
        <f>SUM(E30:AB30)</f>
        <v>0</v>
      </c>
      <c r="AD30" s="453"/>
      <c r="AE30" s="453"/>
      <c r="AF30" s="453"/>
      <c r="AG30" s="453"/>
      <c r="AH30" s="453"/>
      <c r="AI30" s="453"/>
      <c r="AJ30" s="453"/>
      <c r="AK30" s="453"/>
      <c r="AL30" s="453"/>
    </row>
    <row r="31" spans="1:38" ht="15" x14ac:dyDescent="0.25">
      <c r="A31" s="453"/>
      <c r="B31" s="1170"/>
      <c r="C31" s="1172"/>
      <c r="D31" s="306" t="s">
        <v>899</v>
      </c>
      <c r="E31" s="307">
        <f>SUMIF($D$4:$D$29,$D31,E$4:E$29)</f>
        <v>0</v>
      </c>
      <c r="F31" s="307">
        <f>SUMIF($D$4:$D$29,$D31,F$4:F$29)</f>
        <v>0</v>
      </c>
      <c r="G31" s="307">
        <f t="shared" si="1"/>
        <v>0</v>
      </c>
      <c r="H31" s="307">
        <f t="shared" si="1"/>
        <v>0</v>
      </c>
      <c r="I31" s="307">
        <f t="shared" si="1"/>
        <v>0</v>
      </c>
      <c r="J31" s="307">
        <f t="shared" si="1"/>
        <v>0</v>
      </c>
      <c r="K31" s="307">
        <f t="shared" si="1"/>
        <v>0</v>
      </c>
      <c r="L31" s="307">
        <f t="shared" si="1"/>
        <v>0</v>
      </c>
      <c r="M31" s="307">
        <f t="shared" si="1"/>
        <v>0</v>
      </c>
      <c r="N31" s="307">
        <f t="shared" si="1"/>
        <v>0</v>
      </c>
      <c r="O31" s="307">
        <f t="shared" si="1"/>
        <v>0</v>
      </c>
      <c r="P31" s="307">
        <f t="shared" si="1"/>
        <v>0</v>
      </c>
      <c r="Q31" s="307">
        <f t="shared" si="1"/>
        <v>0</v>
      </c>
      <c r="R31" s="307">
        <f t="shared" si="1"/>
        <v>0</v>
      </c>
      <c r="S31" s="307">
        <f t="shared" si="1"/>
        <v>0</v>
      </c>
      <c r="T31" s="307">
        <f t="shared" si="1"/>
        <v>0</v>
      </c>
      <c r="U31" s="307">
        <f t="shared" si="1"/>
        <v>0</v>
      </c>
      <c r="V31" s="307">
        <f t="shared" si="1"/>
        <v>0</v>
      </c>
      <c r="W31" s="307">
        <f t="shared" si="2"/>
        <v>0</v>
      </c>
      <c r="X31" s="307">
        <f t="shared" si="2"/>
        <v>0</v>
      </c>
      <c r="Y31" s="307">
        <f t="shared" si="2"/>
        <v>0</v>
      </c>
      <c r="Z31" s="307">
        <f t="shared" si="2"/>
        <v>0</v>
      </c>
      <c r="AA31" s="307">
        <f t="shared" si="2"/>
        <v>0</v>
      </c>
      <c r="AB31" s="307">
        <f t="shared" si="2"/>
        <v>0</v>
      </c>
      <c r="AC31" s="308">
        <f>SUM(E31:AB31)</f>
        <v>0</v>
      </c>
      <c r="AD31" s="453"/>
      <c r="AE31" s="453"/>
      <c r="AF31" s="453"/>
      <c r="AG31" s="453"/>
      <c r="AH31" s="453"/>
      <c r="AI31" s="453"/>
      <c r="AJ31" s="453"/>
      <c r="AK31" s="453"/>
      <c r="AL31" s="453"/>
    </row>
    <row r="32" spans="1:38" ht="15" x14ac:dyDescent="0.25">
      <c r="A32" s="453"/>
      <c r="B32" s="1151"/>
      <c r="C32" s="1173"/>
      <c r="D32" s="306" t="s">
        <v>1132</v>
      </c>
      <c r="E32" s="307">
        <f>SUM(E30:E31)</f>
        <v>0</v>
      </c>
      <c r="F32" s="307">
        <f t="shared" ref="F32:AB32" si="3">SUM(F30:F31)</f>
        <v>0</v>
      </c>
      <c r="G32" s="307">
        <f t="shared" si="3"/>
        <v>0</v>
      </c>
      <c r="H32" s="307">
        <f t="shared" si="3"/>
        <v>0</v>
      </c>
      <c r="I32" s="307">
        <f t="shared" si="3"/>
        <v>0</v>
      </c>
      <c r="J32" s="307">
        <f t="shared" si="3"/>
        <v>0</v>
      </c>
      <c r="K32" s="307">
        <f t="shared" si="3"/>
        <v>0</v>
      </c>
      <c r="L32" s="307">
        <f t="shared" si="3"/>
        <v>0</v>
      </c>
      <c r="M32" s="307">
        <f t="shared" si="3"/>
        <v>0</v>
      </c>
      <c r="N32" s="307">
        <f t="shared" si="3"/>
        <v>0</v>
      </c>
      <c r="O32" s="307">
        <f t="shared" si="3"/>
        <v>0</v>
      </c>
      <c r="P32" s="307">
        <f t="shared" si="3"/>
        <v>0</v>
      </c>
      <c r="Q32" s="307">
        <f t="shared" si="3"/>
        <v>0</v>
      </c>
      <c r="R32" s="307">
        <f t="shared" si="3"/>
        <v>0</v>
      </c>
      <c r="S32" s="307">
        <f t="shared" si="3"/>
        <v>0</v>
      </c>
      <c r="T32" s="307">
        <f t="shared" si="3"/>
        <v>0</v>
      </c>
      <c r="U32" s="307">
        <f t="shared" si="3"/>
        <v>0</v>
      </c>
      <c r="V32" s="307">
        <f t="shared" si="3"/>
        <v>0</v>
      </c>
      <c r="W32" s="307">
        <f t="shared" si="3"/>
        <v>0</v>
      </c>
      <c r="X32" s="307">
        <f t="shared" si="3"/>
        <v>0</v>
      </c>
      <c r="Y32" s="307">
        <f t="shared" si="3"/>
        <v>0</v>
      </c>
      <c r="Z32" s="307">
        <f t="shared" si="3"/>
        <v>0</v>
      </c>
      <c r="AA32" s="307">
        <f t="shared" si="3"/>
        <v>0</v>
      </c>
      <c r="AB32" s="307">
        <f t="shared" si="3"/>
        <v>0</v>
      </c>
      <c r="AC32" s="307">
        <f>SUM(AC30:AC31)</f>
        <v>0</v>
      </c>
      <c r="AD32" s="453"/>
      <c r="AE32" s="453"/>
      <c r="AF32" s="453"/>
      <c r="AG32" s="453"/>
      <c r="AH32" s="453"/>
      <c r="AI32" s="453"/>
      <c r="AJ32" s="453"/>
      <c r="AK32" s="453"/>
      <c r="AL32" s="453"/>
    </row>
    <row r="33" spans="1:38" ht="15" x14ac:dyDescent="0.25">
      <c r="A33" s="453"/>
      <c r="B33" s="1150">
        <f>B30+1</f>
        <v>15</v>
      </c>
      <c r="C33" s="1171" t="s">
        <v>677</v>
      </c>
      <c r="D33" s="306" t="s">
        <v>1138</v>
      </c>
      <c r="E33" s="307">
        <f>E30</f>
        <v>0</v>
      </c>
      <c r="F33" s="307">
        <f t="shared" ref="F33:AB34" si="4">E33+F30</f>
        <v>0</v>
      </c>
      <c r="G33" s="307">
        <f t="shared" si="4"/>
        <v>0</v>
      </c>
      <c r="H33" s="307">
        <f t="shared" si="4"/>
        <v>0</v>
      </c>
      <c r="I33" s="307">
        <f t="shared" si="4"/>
        <v>0</v>
      </c>
      <c r="J33" s="307">
        <f t="shared" si="4"/>
        <v>0</v>
      </c>
      <c r="K33" s="307">
        <f t="shared" si="4"/>
        <v>0</v>
      </c>
      <c r="L33" s="307">
        <f t="shared" si="4"/>
        <v>0</v>
      </c>
      <c r="M33" s="307">
        <f t="shared" si="4"/>
        <v>0</v>
      </c>
      <c r="N33" s="307">
        <f t="shared" si="4"/>
        <v>0</v>
      </c>
      <c r="O33" s="307">
        <f t="shared" si="4"/>
        <v>0</v>
      </c>
      <c r="P33" s="307">
        <f t="shared" si="4"/>
        <v>0</v>
      </c>
      <c r="Q33" s="307">
        <f t="shared" si="4"/>
        <v>0</v>
      </c>
      <c r="R33" s="307">
        <f t="shared" si="4"/>
        <v>0</v>
      </c>
      <c r="S33" s="307">
        <f t="shared" si="4"/>
        <v>0</v>
      </c>
      <c r="T33" s="307">
        <f t="shared" si="4"/>
        <v>0</v>
      </c>
      <c r="U33" s="307">
        <f t="shared" si="4"/>
        <v>0</v>
      </c>
      <c r="V33" s="307">
        <f t="shared" si="4"/>
        <v>0</v>
      </c>
      <c r="W33" s="307">
        <f t="shared" si="4"/>
        <v>0</v>
      </c>
      <c r="X33" s="307">
        <f t="shared" si="4"/>
        <v>0</v>
      </c>
      <c r="Y33" s="307">
        <f t="shared" si="4"/>
        <v>0</v>
      </c>
      <c r="Z33" s="307">
        <f t="shared" si="4"/>
        <v>0</v>
      </c>
      <c r="AA33" s="307">
        <f t="shared" si="4"/>
        <v>0</v>
      </c>
      <c r="AB33" s="307">
        <f t="shared" si="4"/>
        <v>0</v>
      </c>
      <c r="AC33" s="308">
        <f>AB33</f>
        <v>0</v>
      </c>
      <c r="AD33" s="453"/>
      <c r="AE33" s="453"/>
      <c r="AF33" s="453"/>
      <c r="AG33" s="453"/>
      <c r="AH33" s="453"/>
      <c r="AI33" s="453"/>
      <c r="AJ33" s="453"/>
      <c r="AK33" s="453"/>
      <c r="AL33" s="453"/>
    </row>
    <row r="34" spans="1:38" ht="15" x14ac:dyDescent="0.25">
      <c r="A34" s="453"/>
      <c r="B34" s="1170"/>
      <c r="C34" s="1172"/>
      <c r="D34" s="306" t="s">
        <v>899</v>
      </c>
      <c r="E34" s="307">
        <f>E31</f>
        <v>0</v>
      </c>
      <c r="F34" s="307">
        <f t="shared" si="4"/>
        <v>0</v>
      </c>
      <c r="G34" s="307">
        <f t="shared" si="4"/>
        <v>0</v>
      </c>
      <c r="H34" s="307">
        <f t="shared" si="4"/>
        <v>0</v>
      </c>
      <c r="I34" s="307">
        <f t="shared" si="4"/>
        <v>0</v>
      </c>
      <c r="J34" s="307">
        <f t="shared" si="4"/>
        <v>0</v>
      </c>
      <c r="K34" s="307">
        <f t="shared" si="4"/>
        <v>0</v>
      </c>
      <c r="L34" s="307">
        <f t="shared" si="4"/>
        <v>0</v>
      </c>
      <c r="M34" s="307">
        <f t="shared" si="4"/>
        <v>0</v>
      </c>
      <c r="N34" s="307">
        <f t="shared" si="4"/>
        <v>0</v>
      </c>
      <c r="O34" s="307">
        <f t="shared" si="4"/>
        <v>0</v>
      </c>
      <c r="P34" s="307">
        <f t="shared" si="4"/>
        <v>0</v>
      </c>
      <c r="Q34" s="307">
        <f t="shared" si="4"/>
        <v>0</v>
      </c>
      <c r="R34" s="307">
        <f t="shared" si="4"/>
        <v>0</v>
      </c>
      <c r="S34" s="307">
        <f t="shared" si="4"/>
        <v>0</v>
      </c>
      <c r="T34" s="307">
        <f t="shared" si="4"/>
        <v>0</v>
      </c>
      <c r="U34" s="307">
        <f t="shared" si="4"/>
        <v>0</v>
      </c>
      <c r="V34" s="307">
        <f t="shared" si="4"/>
        <v>0</v>
      </c>
      <c r="W34" s="307">
        <f t="shared" si="4"/>
        <v>0</v>
      </c>
      <c r="X34" s="307">
        <f t="shared" si="4"/>
        <v>0</v>
      </c>
      <c r="Y34" s="307">
        <f t="shared" si="4"/>
        <v>0</v>
      </c>
      <c r="Z34" s="307">
        <f t="shared" si="4"/>
        <v>0</v>
      </c>
      <c r="AA34" s="307">
        <f t="shared" si="4"/>
        <v>0</v>
      </c>
      <c r="AB34" s="307">
        <f t="shared" si="4"/>
        <v>0</v>
      </c>
      <c r="AC34" s="308">
        <f>AB34</f>
        <v>0</v>
      </c>
      <c r="AD34" s="453"/>
      <c r="AE34" s="453"/>
      <c r="AF34" s="453"/>
      <c r="AG34" s="453"/>
      <c r="AH34" s="453"/>
      <c r="AI34" s="453"/>
      <c r="AJ34" s="453"/>
      <c r="AK34" s="453"/>
      <c r="AL34" s="453"/>
    </row>
    <row r="35" spans="1:38" ht="15" x14ac:dyDescent="0.25">
      <c r="A35" s="453"/>
      <c r="B35" s="1151"/>
      <c r="C35" s="1173"/>
      <c r="D35" s="306" t="s">
        <v>1132</v>
      </c>
      <c r="E35" s="307">
        <f>SUM(E33:E34)</f>
        <v>0</v>
      </c>
      <c r="F35" s="307">
        <f t="shared" ref="F35:AB35" si="5">SUM(F33:F34)</f>
        <v>0</v>
      </c>
      <c r="G35" s="307">
        <f t="shared" si="5"/>
        <v>0</v>
      </c>
      <c r="H35" s="307">
        <f t="shared" si="5"/>
        <v>0</v>
      </c>
      <c r="I35" s="307">
        <f t="shared" si="5"/>
        <v>0</v>
      </c>
      <c r="J35" s="307">
        <f t="shared" si="5"/>
        <v>0</v>
      </c>
      <c r="K35" s="307">
        <f t="shared" si="5"/>
        <v>0</v>
      </c>
      <c r="L35" s="307">
        <f t="shared" si="5"/>
        <v>0</v>
      </c>
      <c r="M35" s="307">
        <f t="shared" si="5"/>
        <v>0</v>
      </c>
      <c r="N35" s="307">
        <f t="shared" si="5"/>
        <v>0</v>
      </c>
      <c r="O35" s="307">
        <f t="shared" si="5"/>
        <v>0</v>
      </c>
      <c r="P35" s="307">
        <f t="shared" si="5"/>
        <v>0</v>
      </c>
      <c r="Q35" s="307">
        <f t="shared" si="5"/>
        <v>0</v>
      </c>
      <c r="R35" s="307">
        <f t="shared" si="5"/>
        <v>0</v>
      </c>
      <c r="S35" s="307">
        <f t="shared" si="5"/>
        <v>0</v>
      </c>
      <c r="T35" s="307">
        <f t="shared" si="5"/>
        <v>0</v>
      </c>
      <c r="U35" s="307">
        <f t="shared" si="5"/>
        <v>0</v>
      </c>
      <c r="V35" s="307">
        <f t="shared" si="5"/>
        <v>0</v>
      </c>
      <c r="W35" s="307">
        <f t="shared" si="5"/>
        <v>0</v>
      </c>
      <c r="X35" s="307">
        <f t="shared" si="5"/>
        <v>0</v>
      </c>
      <c r="Y35" s="307">
        <f t="shared" si="5"/>
        <v>0</v>
      </c>
      <c r="Z35" s="307">
        <f t="shared" si="5"/>
        <v>0</v>
      </c>
      <c r="AA35" s="307">
        <f t="shared" si="5"/>
        <v>0</v>
      </c>
      <c r="AB35" s="307">
        <f t="shared" si="5"/>
        <v>0</v>
      </c>
      <c r="AC35" s="307">
        <f>SUM(AC33:AC34)</f>
        <v>0</v>
      </c>
      <c r="AD35" s="453"/>
      <c r="AE35" s="453"/>
      <c r="AF35" s="453"/>
      <c r="AG35" s="453"/>
      <c r="AH35" s="453"/>
      <c r="AI35" s="453"/>
      <c r="AJ35" s="453"/>
      <c r="AK35" s="453"/>
      <c r="AL35" s="453"/>
    </row>
    <row r="36" spans="1:38" x14ac:dyDescent="0.2">
      <c r="A36" s="453"/>
      <c r="B36" s="453"/>
      <c r="C36" s="453"/>
      <c r="D36" s="453"/>
      <c r="E36" s="453"/>
      <c r="F36" s="453"/>
      <c r="G36" s="453"/>
      <c r="H36" s="453"/>
      <c r="I36" s="453"/>
      <c r="J36" s="453"/>
      <c r="K36" s="453"/>
      <c r="L36" s="453"/>
      <c r="M36" s="453"/>
      <c r="N36" s="453"/>
      <c r="O36" s="453"/>
      <c r="P36" s="453"/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53"/>
      <c r="AB36" s="453"/>
      <c r="AC36" s="453"/>
      <c r="AD36" s="453"/>
      <c r="AE36" s="453"/>
      <c r="AF36" s="453"/>
      <c r="AG36" s="453"/>
      <c r="AH36" s="453"/>
      <c r="AI36" s="453"/>
      <c r="AJ36" s="453"/>
      <c r="AK36" s="453"/>
      <c r="AL36" s="453"/>
    </row>
    <row r="37" spans="1:38" x14ac:dyDescent="0.2">
      <c r="A37" s="453"/>
      <c r="B37" s="453"/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453"/>
      <c r="P37" s="453"/>
      <c r="Q37" s="453"/>
      <c r="R37" s="453"/>
      <c r="S37" s="453"/>
      <c r="T37" s="453"/>
      <c r="U37" s="453"/>
      <c r="V37" s="453"/>
      <c r="W37" s="453"/>
      <c r="X37" s="453"/>
      <c r="Y37" s="453"/>
      <c r="Z37" s="453"/>
      <c r="AA37" s="453"/>
      <c r="AB37" s="453"/>
      <c r="AC37" s="453"/>
      <c r="AD37" s="453"/>
      <c r="AE37" s="453"/>
      <c r="AF37" s="453"/>
      <c r="AG37" s="453"/>
      <c r="AH37" s="453"/>
      <c r="AI37" s="453"/>
      <c r="AJ37" s="453"/>
      <c r="AK37" s="453"/>
      <c r="AL37" s="453"/>
    </row>
    <row r="38" spans="1:38" x14ac:dyDescent="0.2">
      <c r="A38" s="453"/>
      <c r="B38" s="453"/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453"/>
      <c r="O38" s="453"/>
      <c r="P38" s="453"/>
      <c r="Q38" s="453"/>
      <c r="R38" s="453"/>
      <c r="S38" s="453"/>
      <c r="T38" s="453"/>
      <c r="U38" s="453"/>
      <c r="V38" s="453"/>
      <c r="W38" s="453"/>
      <c r="X38" s="453"/>
      <c r="Y38" s="453"/>
      <c r="Z38" s="453"/>
      <c r="AA38" s="453"/>
      <c r="AB38" s="453"/>
      <c r="AC38" s="453"/>
      <c r="AD38" s="453"/>
      <c r="AE38" s="453"/>
      <c r="AF38" s="453"/>
      <c r="AG38" s="453"/>
      <c r="AH38" s="453"/>
      <c r="AI38" s="453"/>
      <c r="AJ38" s="453"/>
      <c r="AK38" s="453"/>
      <c r="AL38" s="453"/>
    </row>
    <row r="39" spans="1:38" x14ac:dyDescent="0.2">
      <c r="A39" s="453"/>
      <c r="B39" s="453"/>
      <c r="C39" s="453"/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453"/>
      <c r="P39" s="453"/>
      <c r="Q39" s="453"/>
      <c r="R39" s="453"/>
      <c r="S39" s="453"/>
      <c r="T39" s="453"/>
      <c r="U39" s="453"/>
      <c r="V39" s="453"/>
      <c r="W39" s="453"/>
      <c r="X39" s="453"/>
      <c r="Y39" s="453"/>
      <c r="Z39" s="453"/>
      <c r="AA39" s="453"/>
      <c r="AB39" s="453"/>
      <c r="AC39" s="453"/>
      <c r="AD39" s="453"/>
      <c r="AE39" s="453"/>
      <c r="AF39" s="453"/>
      <c r="AG39" s="453"/>
      <c r="AH39" s="453"/>
      <c r="AI39" s="453"/>
      <c r="AJ39" s="453"/>
      <c r="AK39" s="453"/>
      <c r="AL39" s="453"/>
    </row>
    <row r="40" spans="1:38" x14ac:dyDescent="0.2">
      <c r="A40" s="453"/>
      <c r="B40" s="453"/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3"/>
      <c r="O40" s="453"/>
      <c r="P40" s="453"/>
      <c r="Q40" s="453"/>
      <c r="R40" s="453"/>
      <c r="S40" s="453"/>
      <c r="T40" s="453"/>
      <c r="U40" s="453"/>
      <c r="V40" s="453"/>
      <c r="W40" s="453"/>
      <c r="X40" s="453"/>
      <c r="Y40" s="453"/>
      <c r="Z40" s="453"/>
      <c r="AA40" s="453"/>
      <c r="AB40" s="453"/>
      <c r="AC40" s="453"/>
      <c r="AD40" s="453"/>
      <c r="AE40" s="453"/>
      <c r="AF40" s="453"/>
      <c r="AG40" s="453"/>
      <c r="AH40" s="453"/>
      <c r="AI40" s="453"/>
      <c r="AJ40" s="453"/>
      <c r="AK40" s="453"/>
      <c r="AL40" s="453"/>
    </row>
    <row r="41" spans="1:38" x14ac:dyDescent="0.2">
      <c r="A41" s="453"/>
      <c r="B41" s="453"/>
      <c r="C41" s="453"/>
      <c r="D41" s="453"/>
      <c r="E41" s="453"/>
      <c r="F41" s="453"/>
      <c r="G41" s="453"/>
      <c r="H41" s="453"/>
      <c r="I41" s="453"/>
      <c r="J41" s="453"/>
      <c r="K41" s="453"/>
      <c r="L41" s="453"/>
      <c r="M41" s="453"/>
      <c r="N41" s="453"/>
      <c r="O41" s="453"/>
      <c r="P41" s="453"/>
      <c r="Q41" s="453"/>
      <c r="R41" s="453"/>
      <c r="S41" s="453"/>
      <c r="T41" s="453"/>
      <c r="U41" s="453"/>
      <c r="V41" s="453"/>
      <c r="W41" s="453"/>
      <c r="X41" s="453"/>
      <c r="Y41" s="453"/>
      <c r="Z41" s="453"/>
      <c r="AA41" s="453"/>
      <c r="AB41" s="453"/>
      <c r="AC41" s="453"/>
      <c r="AD41" s="453"/>
      <c r="AE41" s="453"/>
      <c r="AF41" s="453"/>
      <c r="AG41" s="453"/>
      <c r="AH41" s="453"/>
      <c r="AI41" s="453"/>
      <c r="AJ41" s="453"/>
      <c r="AK41" s="453"/>
      <c r="AL41" s="453"/>
    </row>
    <row r="42" spans="1:38" x14ac:dyDescent="0.2">
      <c r="A42" s="453"/>
      <c r="B42" s="453"/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453"/>
      <c r="P42" s="453"/>
      <c r="Q42" s="453"/>
      <c r="R42" s="453"/>
      <c r="S42" s="453"/>
      <c r="T42" s="453"/>
      <c r="U42" s="453"/>
      <c r="V42" s="453"/>
      <c r="W42" s="453"/>
      <c r="X42" s="453"/>
      <c r="Y42" s="453"/>
      <c r="Z42" s="453"/>
      <c r="AA42" s="453"/>
      <c r="AB42" s="453"/>
      <c r="AC42" s="453"/>
      <c r="AD42" s="453"/>
      <c r="AE42" s="453"/>
      <c r="AF42" s="453"/>
      <c r="AG42" s="453"/>
      <c r="AH42" s="453"/>
      <c r="AI42" s="453"/>
      <c r="AJ42" s="453"/>
      <c r="AK42" s="453"/>
      <c r="AL42" s="453"/>
    </row>
    <row r="43" spans="1:38" x14ac:dyDescent="0.2">
      <c r="A43" s="453"/>
      <c r="B43" s="453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453"/>
      <c r="P43" s="453"/>
      <c r="Q43" s="453"/>
      <c r="R43" s="453"/>
      <c r="S43" s="453"/>
      <c r="T43" s="453"/>
      <c r="U43" s="453"/>
      <c r="V43" s="453"/>
      <c r="W43" s="453"/>
      <c r="X43" s="453"/>
      <c r="Y43" s="453"/>
      <c r="Z43" s="453"/>
      <c r="AA43" s="453"/>
      <c r="AB43" s="453"/>
      <c r="AC43" s="453"/>
      <c r="AD43" s="453"/>
      <c r="AE43" s="453"/>
      <c r="AF43" s="453"/>
      <c r="AG43" s="453"/>
      <c r="AH43" s="453"/>
      <c r="AI43" s="453"/>
      <c r="AJ43" s="453"/>
      <c r="AK43" s="453"/>
      <c r="AL43" s="453"/>
    </row>
    <row r="44" spans="1:38" x14ac:dyDescent="0.2">
      <c r="A44" s="453"/>
      <c r="B44" s="453"/>
      <c r="C44" s="453"/>
      <c r="D44" s="453"/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3"/>
      <c r="T44" s="453"/>
      <c r="U44" s="453"/>
      <c r="V44" s="453"/>
      <c r="W44" s="453"/>
      <c r="X44" s="453"/>
      <c r="Y44" s="453"/>
      <c r="Z44" s="453"/>
      <c r="AA44" s="453"/>
      <c r="AB44" s="453"/>
      <c r="AC44" s="453"/>
      <c r="AD44" s="453"/>
      <c r="AE44" s="453"/>
      <c r="AF44" s="453"/>
      <c r="AG44" s="453"/>
      <c r="AH44" s="453"/>
      <c r="AI44" s="453"/>
      <c r="AJ44" s="453"/>
      <c r="AK44" s="453"/>
      <c r="AL44" s="453"/>
    </row>
    <row r="45" spans="1:38" x14ac:dyDescent="0.2">
      <c r="A45" s="453"/>
      <c r="B45" s="453"/>
      <c r="C45" s="453"/>
      <c r="D45" s="453"/>
      <c r="E45" s="453"/>
      <c r="F45" s="453"/>
      <c r="G45" s="453"/>
      <c r="H45" s="453"/>
      <c r="I45" s="453"/>
      <c r="J45" s="453"/>
      <c r="K45" s="453"/>
      <c r="L45" s="453"/>
      <c r="M45" s="453"/>
      <c r="N45" s="453"/>
      <c r="O45" s="453"/>
      <c r="P45" s="453"/>
      <c r="Q45" s="453"/>
      <c r="R45" s="453"/>
      <c r="S45" s="453"/>
      <c r="T45" s="453"/>
      <c r="U45" s="453"/>
      <c r="V45" s="453"/>
      <c r="W45" s="453"/>
      <c r="X45" s="453"/>
      <c r="Y45" s="453"/>
      <c r="Z45" s="453"/>
      <c r="AA45" s="453"/>
      <c r="AB45" s="453"/>
      <c r="AC45" s="453"/>
      <c r="AD45" s="453"/>
      <c r="AE45" s="453"/>
      <c r="AF45" s="453"/>
      <c r="AG45" s="453"/>
      <c r="AH45" s="453"/>
      <c r="AI45" s="453"/>
      <c r="AJ45" s="453"/>
      <c r="AK45" s="453"/>
      <c r="AL45" s="453"/>
    </row>
    <row r="46" spans="1:38" x14ac:dyDescent="0.2">
      <c r="A46" s="453"/>
      <c r="B46" s="453"/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453"/>
      <c r="P46" s="453"/>
      <c r="Q46" s="453"/>
      <c r="R46" s="453"/>
      <c r="S46" s="453"/>
      <c r="T46" s="453"/>
      <c r="U46" s="453"/>
      <c r="V46" s="453"/>
      <c r="W46" s="453"/>
      <c r="X46" s="453"/>
      <c r="Y46" s="453"/>
      <c r="Z46" s="453"/>
      <c r="AA46" s="453"/>
      <c r="AB46" s="453"/>
      <c r="AC46" s="453"/>
      <c r="AD46" s="453"/>
      <c r="AE46" s="453"/>
      <c r="AF46" s="453"/>
      <c r="AG46" s="453"/>
      <c r="AH46" s="453"/>
      <c r="AI46" s="453"/>
      <c r="AJ46" s="453"/>
      <c r="AK46" s="453"/>
      <c r="AL46" s="453"/>
    </row>
    <row r="47" spans="1:38" x14ac:dyDescent="0.2">
      <c r="A47" s="453"/>
      <c r="B47" s="453"/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3"/>
      <c r="X47" s="453"/>
      <c r="Y47" s="453"/>
      <c r="Z47" s="453"/>
      <c r="AA47" s="453"/>
      <c r="AB47" s="453"/>
      <c r="AC47" s="453"/>
      <c r="AD47" s="453"/>
      <c r="AE47" s="453"/>
      <c r="AF47" s="453"/>
      <c r="AG47" s="453"/>
      <c r="AH47" s="453"/>
      <c r="AI47" s="453"/>
      <c r="AJ47" s="453"/>
      <c r="AK47" s="453"/>
      <c r="AL47" s="453"/>
    </row>
    <row r="48" spans="1:38" x14ac:dyDescent="0.2">
      <c r="A48" s="453"/>
      <c r="B48" s="453"/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3"/>
      <c r="Q48" s="453"/>
      <c r="R48" s="453"/>
      <c r="S48" s="453"/>
      <c r="T48" s="453"/>
      <c r="U48" s="453"/>
      <c r="V48" s="453"/>
      <c r="W48" s="453"/>
      <c r="X48" s="453"/>
      <c r="Y48" s="453"/>
      <c r="Z48" s="453"/>
      <c r="AA48" s="453"/>
      <c r="AB48" s="453"/>
      <c r="AC48" s="453"/>
      <c r="AD48" s="453"/>
      <c r="AE48" s="453"/>
      <c r="AF48" s="453"/>
      <c r="AG48" s="453"/>
      <c r="AH48" s="453"/>
      <c r="AI48" s="453"/>
      <c r="AJ48" s="453"/>
      <c r="AK48" s="453"/>
      <c r="AL48" s="453"/>
    </row>
    <row r="49" spans="1:38" x14ac:dyDescent="0.2">
      <c r="A49" s="453"/>
      <c r="B49" s="453"/>
      <c r="C49" s="453"/>
      <c r="D49" s="453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453"/>
      <c r="P49" s="453"/>
      <c r="Q49" s="453"/>
      <c r="R49" s="453"/>
      <c r="S49" s="453"/>
      <c r="T49" s="453"/>
      <c r="U49" s="453"/>
      <c r="V49" s="453"/>
      <c r="W49" s="453"/>
      <c r="X49" s="453"/>
      <c r="Y49" s="453"/>
      <c r="Z49" s="453"/>
      <c r="AA49" s="453"/>
      <c r="AB49" s="453"/>
      <c r="AC49" s="453"/>
      <c r="AD49" s="453"/>
      <c r="AE49" s="453"/>
      <c r="AF49" s="453"/>
      <c r="AG49" s="453"/>
      <c r="AH49" s="453"/>
      <c r="AI49" s="453"/>
      <c r="AJ49" s="453"/>
      <c r="AK49" s="453"/>
      <c r="AL49" s="453"/>
    </row>
    <row r="50" spans="1:38" x14ac:dyDescent="0.2">
      <c r="A50" s="453"/>
      <c r="B50" s="453"/>
      <c r="C50" s="453"/>
      <c r="D50" s="453"/>
      <c r="E50" s="453"/>
      <c r="F50" s="453"/>
      <c r="G50" s="453"/>
      <c r="H50" s="453"/>
      <c r="I50" s="453"/>
      <c r="J50" s="453"/>
      <c r="K50" s="453"/>
      <c r="L50" s="453"/>
      <c r="M50" s="453"/>
      <c r="N50" s="453"/>
      <c r="O50" s="453"/>
      <c r="P50" s="453"/>
      <c r="Q50" s="453"/>
      <c r="R50" s="453"/>
      <c r="S50" s="453"/>
      <c r="T50" s="453"/>
      <c r="U50" s="453"/>
      <c r="V50" s="453"/>
      <c r="W50" s="453"/>
      <c r="X50" s="453"/>
      <c r="Y50" s="453"/>
      <c r="Z50" s="453"/>
      <c r="AA50" s="453"/>
      <c r="AB50" s="453"/>
      <c r="AC50" s="453"/>
      <c r="AD50" s="453"/>
      <c r="AE50" s="453"/>
      <c r="AF50" s="453"/>
      <c r="AG50" s="453"/>
      <c r="AH50" s="453"/>
      <c r="AI50" s="453"/>
      <c r="AJ50" s="453"/>
      <c r="AK50" s="453"/>
      <c r="AL50" s="453"/>
    </row>
    <row r="51" spans="1:38" x14ac:dyDescent="0.2">
      <c r="A51" s="453"/>
      <c r="B51" s="453"/>
      <c r="C51" s="453"/>
      <c r="D51" s="453"/>
      <c r="E51" s="453"/>
      <c r="F51" s="453"/>
      <c r="G51" s="453"/>
      <c r="H51" s="453"/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53"/>
      <c r="Z51" s="453"/>
      <c r="AA51" s="453"/>
      <c r="AB51" s="453"/>
      <c r="AC51" s="453"/>
      <c r="AD51" s="453"/>
      <c r="AE51" s="453"/>
      <c r="AF51" s="453"/>
      <c r="AG51" s="453"/>
      <c r="AH51" s="453"/>
      <c r="AI51" s="453"/>
      <c r="AJ51" s="453"/>
      <c r="AK51" s="453"/>
      <c r="AL51" s="453"/>
    </row>
    <row r="52" spans="1:38" x14ac:dyDescent="0.2">
      <c r="A52" s="453"/>
      <c r="B52" s="453"/>
      <c r="C52" s="453"/>
      <c r="D52" s="453"/>
      <c r="E52" s="453"/>
      <c r="F52" s="453"/>
      <c r="G52" s="453"/>
      <c r="H52" s="453"/>
      <c r="I52" s="453"/>
      <c r="J52" s="453"/>
      <c r="K52" s="453"/>
      <c r="L52" s="453"/>
      <c r="M52" s="453"/>
      <c r="N52" s="453"/>
      <c r="O52" s="453"/>
      <c r="P52" s="453"/>
      <c r="Q52" s="453"/>
      <c r="R52" s="453"/>
      <c r="S52" s="453"/>
      <c r="T52" s="453"/>
      <c r="U52" s="453"/>
      <c r="V52" s="453"/>
      <c r="W52" s="453"/>
      <c r="X52" s="453"/>
      <c r="Y52" s="453"/>
      <c r="Z52" s="453"/>
      <c r="AA52" s="453"/>
      <c r="AB52" s="453"/>
      <c r="AC52" s="453"/>
      <c r="AD52" s="453"/>
      <c r="AE52" s="453"/>
      <c r="AF52" s="453"/>
      <c r="AG52" s="453"/>
      <c r="AH52" s="453"/>
      <c r="AI52" s="453"/>
      <c r="AJ52" s="453"/>
      <c r="AK52" s="453"/>
      <c r="AL52" s="453"/>
    </row>
    <row r="53" spans="1:38" x14ac:dyDescent="0.2">
      <c r="A53" s="453"/>
      <c r="B53" s="453"/>
      <c r="C53" s="453"/>
      <c r="D53" s="453"/>
      <c r="E53" s="453"/>
      <c r="F53" s="453"/>
      <c r="G53" s="453"/>
      <c r="H53" s="453"/>
      <c r="I53" s="453"/>
      <c r="J53" s="453"/>
      <c r="K53" s="453"/>
      <c r="L53" s="453"/>
      <c r="M53" s="453"/>
      <c r="N53" s="453"/>
      <c r="O53" s="453"/>
      <c r="P53" s="453"/>
      <c r="Q53" s="453"/>
      <c r="R53" s="453"/>
      <c r="S53" s="453"/>
      <c r="T53" s="453"/>
      <c r="U53" s="453"/>
      <c r="V53" s="453"/>
      <c r="W53" s="453"/>
      <c r="X53" s="453"/>
      <c r="Y53" s="453"/>
      <c r="Z53" s="453"/>
      <c r="AA53" s="453"/>
      <c r="AB53" s="453"/>
      <c r="AC53" s="453"/>
      <c r="AD53" s="453"/>
      <c r="AE53" s="453"/>
      <c r="AF53" s="453"/>
      <c r="AG53" s="453"/>
      <c r="AH53" s="453"/>
      <c r="AI53" s="453"/>
      <c r="AJ53" s="453"/>
      <c r="AK53" s="453"/>
      <c r="AL53" s="453"/>
    </row>
    <row r="54" spans="1:38" x14ac:dyDescent="0.2">
      <c r="A54" s="453"/>
      <c r="B54" s="453"/>
      <c r="C54" s="453"/>
      <c r="D54" s="453"/>
      <c r="E54" s="453"/>
      <c r="F54" s="453"/>
      <c r="G54" s="453"/>
      <c r="H54" s="453"/>
      <c r="I54" s="453"/>
      <c r="J54" s="453"/>
      <c r="K54" s="453"/>
      <c r="L54" s="453"/>
      <c r="M54" s="453"/>
      <c r="N54" s="453"/>
      <c r="O54" s="453"/>
      <c r="P54" s="453"/>
      <c r="Q54" s="453"/>
      <c r="R54" s="453"/>
      <c r="S54" s="453"/>
      <c r="T54" s="453"/>
      <c r="U54" s="453"/>
      <c r="V54" s="453"/>
      <c r="W54" s="453"/>
      <c r="X54" s="453"/>
      <c r="Y54" s="453"/>
      <c r="Z54" s="453"/>
      <c r="AA54" s="453"/>
      <c r="AB54" s="453"/>
      <c r="AC54" s="453"/>
      <c r="AD54" s="453"/>
      <c r="AE54" s="453"/>
      <c r="AF54" s="453"/>
      <c r="AG54" s="453"/>
      <c r="AH54" s="453"/>
      <c r="AI54" s="453"/>
      <c r="AJ54" s="453"/>
      <c r="AK54" s="453"/>
      <c r="AL54" s="453"/>
    </row>
    <row r="55" spans="1:38" x14ac:dyDescent="0.2">
      <c r="A55" s="453"/>
      <c r="B55" s="453"/>
      <c r="C55" s="453"/>
      <c r="D55" s="453"/>
      <c r="E55" s="453"/>
      <c r="F55" s="453"/>
      <c r="G55" s="453"/>
      <c r="H55" s="453"/>
      <c r="I55" s="453"/>
      <c r="J55" s="453"/>
      <c r="K55" s="453"/>
      <c r="L55" s="453"/>
      <c r="M55" s="453"/>
      <c r="N55" s="453"/>
      <c r="O55" s="453"/>
      <c r="P55" s="453"/>
      <c r="Q55" s="453"/>
      <c r="R55" s="453"/>
      <c r="S55" s="453"/>
      <c r="T55" s="453"/>
      <c r="U55" s="453"/>
      <c r="V55" s="453"/>
      <c r="W55" s="453"/>
      <c r="X55" s="453"/>
      <c r="Y55" s="453"/>
      <c r="Z55" s="453"/>
      <c r="AA55" s="453"/>
      <c r="AB55" s="453"/>
      <c r="AC55" s="453"/>
      <c r="AD55" s="453"/>
      <c r="AE55" s="453"/>
      <c r="AF55" s="453"/>
      <c r="AG55" s="453"/>
      <c r="AH55" s="453"/>
      <c r="AI55" s="453"/>
      <c r="AJ55" s="453"/>
      <c r="AK55" s="453"/>
      <c r="AL55" s="453"/>
    </row>
    <row r="56" spans="1:38" x14ac:dyDescent="0.2">
      <c r="A56" s="453"/>
      <c r="B56" s="453"/>
      <c r="C56" s="453"/>
      <c r="D56" s="453"/>
      <c r="E56" s="453"/>
      <c r="F56" s="453"/>
      <c r="G56" s="453"/>
      <c r="H56" s="453"/>
      <c r="I56" s="453"/>
      <c r="J56" s="453"/>
      <c r="K56" s="453"/>
      <c r="L56" s="453"/>
      <c r="M56" s="453"/>
      <c r="N56" s="453"/>
      <c r="O56" s="453"/>
      <c r="P56" s="453"/>
      <c r="Q56" s="453"/>
      <c r="R56" s="453"/>
      <c r="S56" s="453"/>
      <c r="T56" s="453"/>
      <c r="U56" s="453"/>
      <c r="V56" s="453"/>
      <c r="W56" s="453"/>
      <c r="X56" s="453"/>
      <c r="Y56" s="453"/>
      <c r="Z56" s="453"/>
      <c r="AA56" s="453"/>
      <c r="AB56" s="453"/>
      <c r="AC56" s="453"/>
      <c r="AD56" s="453"/>
      <c r="AE56" s="453"/>
      <c r="AF56" s="453"/>
      <c r="AG56" s="453"/>
      <c r="AH56" s="453"/>
      <c r="AI56" s="453"/>
      <c r="AJ56" s="453"/>
      <c r="AK56" s="453"/>
      <c r="AL56" s="453"/>
    </row>
    <row r="57" spans="1:38" x14ac:dyDescent="0.2">
      <c r="A57" s="453"/>
      <c r="B57" s="453"/>
      <c r="C57" s="453"/>
      <c r="D57" s="453"/>
      <c r="E57" s="453"/>
      <c r="F57" s="453"/>
      <c r="G57" s="453"/>
      <c r="H57" s="453"/>
      <c r="I57" s="453"/>
      <c r="J57" s="453"/>
      <c r="K57" s="453"/>
      <c r="L57" s="453"/>
      <c r="M57" s="453"/>
      <c r="N57" s="453"/>
      <c r="O57" s="453"/>
      <c r="P57" s="453"/>
      <c r="Q57" s="453"/>
      <c r="R57" s="453"/>
      <c r="S57" s="453"/>
      <c r="T57" s="453"/>
      <c r="U57" s="453"/>
      <c r="V57" s="453"/>
      <c r="W57" s="453"/>
      <c r="X57" s="453"/>
      <c r="Y57" s="453"/>
      <c r="Z57" s="453"/>
      <c r="AA57" s="453"/>
      <c r="AB57" s="453"/>
      <c r="AC57" s="453"/>
      <c r="AD57" s="453"/>
      <c r="AE57" s="453"/>
      <c r="AF57" s="453"/>
      <c r="AG57" s="453"/>
      <c r="AH57" s="453"/>
      <c r="AI57" s="453"/>
      <c r="AJ57" s="453"/>
      <c r="AK57" s="453"/>
      <c r="AL57" s="453"/>
    </row>
    <row r="58" spans="1:38" x14ac:dyDescent="0.2">
      <c r="A58" s="453"/>
      <c r="B58" s="453"/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53"/>
      <c r="AB58" s="453"/>
      <c r="AC58" s="453"/>
      <c r="AD58" s="453"/>
      <c r="AE58" s="453"/>
      <c r="AF58" s="453"/>
      <c r="AG58" s="453"/>
      <c r="AH58" s="453"/>
      <c r="AI58" s="453"/>
      <c r="AJ58" s="453"/>
      <c r="AK58" s="453"/>
      <c r="AL58" s="453"/>
    </row>
    <row r="59" spans="1:38" x14ac:dyDescent="0.2">
      <c r="A59" s="453"/>
      <c r="B59" s="453"/>
      <c r="C59" s="453"/>
      <c r="D59" s="453"/>
      <c r="E59" s="453"/>
      <c r="F59" s="453"/>
      <c r="G59" s="453"/>
      <c r="H59" s="453"/>
      <c r="I59" s="453"/>
      <c r="J59" s="453"/>
      <c r="K59" s="453"/>
      <c r="L59" s="453"/>
      <c r="M59" s="453"/>
      <c r="N59" s="453"/>
      <c r="O59" s="453"/>
      <c r="P59" s="453"/>
      <c r="Q59" s="453"/>
      <c r="R59" s="453"/>
      <c r="S59" s="453"/>
      <c r="T59" s="453"/>
      <c r="U59" s="453"/>
      <c r="V59" s="453"/>
      <c r="W59" s="453"/>
      <c r="X59" s="453"/>
      <c r="Y59" s="453"/>
      <c r="Z59" s="453"/>
      <c r="AA59" s="453"/>
      <c r="AB59" s="453"/>
      <c r="AC59" s="453"/>
      <c r="AD59" s="453"/>
      <c r="AE59" s="453"/>
      <c r="AF59" s="453"/>
      <c r="AG59" s="453"/>
      <c r="AH59" s="453"/>
      <c r="AI59" s="453"/>
      <c r="AJ59" s="453"/>
      <c r="AK59" s="453"/>
      <c r="AL59" s="453"/>
    </row>
    <row r="60" spans="1:38" x14ac:dyDescent="0.2">
      <c r="A60" s="453"/>
      <c r="B60" s="453"/>
      <c r="C60" s="453"/>
      <c r="D60" s="453"/>
      <c r="E60" s="453"/>
      <c r="F60" s="453"/>
      <c r="G60" s="453"/>
      <c r="H60" s="453"/>
      <c r="I60" s="453"/>
      <c r="J60" s="453"/>
      <c r="K60" s="453"/>
      <c r="L60" s="453"/>
      <c r="M60" s="453"/>
      <c r="N60" s="453"/>
      <c r="O60" s="453"/>
      <c r="P60" s="453"/>
      <c r="Q60" s="453"/>
      <c r="R60" s="453"/>
      <c r="S60" s="453"/>
      <c r="T60" s="453"/>
      <c r="U60" s="453"/>
      <c r="V60" s="453"/>
      <c r="W60" s="453"/>
      <c r="X60" s="453"/>
      <c r="Y60" s="453"/>
      <c r="Z60" s="453"/>
      <c r="AA60" s="453"/>
      <c r="AB60" s="453"/>
      <c r="AC60" s="453"/>
      <c r="AD60" s="453"/>
      <c r="AE60" s="453"/>
      <c r="AF60" s="453"/>
      <c r="AG60" s="453"/>
      <c r="AH60" s="453"/>
      <c r="AI60" s="453"/>
      <c r="AJ60" s="453"/>
      <c r="AK60" s="453"/>
      <c r="AL60" s="453"/>
    </row>
    <row r="61" spans="1:38" x14ac:dyDescent="0.2">
      <c r="A61" s="453"/>
      <c r="B61" s="453"/>
      <c r="C61" s="453"/>
      <c r="D61" s="453"/>
      <c r="E61" s="453"/>
      <c r="F61" s="453"/>
      <c r="G61" s="453"/>
      <c r="H61" s="453"/>
      <c r="I61" s="453"/>
      <c r="J61" s="453"/>
      <c r="K61" s="453"/>
      <c r="L61" s="453"/>
      <c r="M61" s="453"/>
      <c r="N61" s="453"/>
      <c r="O61" s="453"/>
      <c r="P61" s="453"/>
      <c r="Q61" s="453"/>
      <c r="R61" s="453"/>
      <c r="S61" s="453"/>
      <c r="T61" s="453"/>
      <c r="U61" s="453"/>
      <c r="V61" s="453"/>
      <c r="W61" s="453"/>
      <c r="X61" s="453"/>
      <c r="Y61" s="453"/>
      <c r="Z61" s="453"/>
      <c r="AA61" s="453"/>
      <c r="AB61" s="453"/>
      <c r="AC61" s="453"/>
      <c r="AD61" s="453"/>
      <c r="AE61" s="453"/>
      <c r="AF61" s="453"/>
      <c r="AG61" s="453"/>
      <c r="AH61" s="453"/>
      <c r="AI61" s="453"/>
      <c r="AJ61" s="453"/>
      <c r="AK61" s="453"/>
      <c r="AL61" s="453"/>
    </row>
    <row r="62" spans="1:38" x14ac:dyDescent="0.2">
      <c r="A62" s="453"/>
      <c r="B62" s="453"/>
      <c r="C62" s="453"/>
      <c r="D62" s="453"/>
      <c r="E62" s="453"/>
      <c r="F62" s="453"/>
      <c r="G62" s="453"/>
      <c r="H62" s="453"/>
      <c r="I62" s="453"/>
      <c r="J62" s="453"/>
      <c r="K62" s="453"/>
      <c r="L62" s="453"/>
      <c r="M62" s="453"/>
      <c r="N62" s="453"/>
      <c r="O62" s="453"/>
      <c r="P62" s="453"/>
      <c r="Q62" s="453"/>
      <c r="R62" s="453"/>
      <c r="S62" s="453"/>
      <c r="T62" s="453"/>
      <c r="U62" s="453"/>
      <c r="V62" s="453"/>
      <c r="W62" s="453"/>
      <c r="X62" s="453"/>
      <c r="Y62" s="453"/>
      <c r="Z62" s="453"/>
      <c r="AA62" s="453"/>
      <c r="AB62" s="453"/>
      <c r="AC62" s="453"/>
      <c r="AD62" s="453"/>
      <c r="AE62" s="453"/>
      <c r="AF62" s="453"/>
      <c r="AG62" s="453"/>
      <c r="AH62" s="453"/>
      <c r="AI62" s="453"/>
      <c r="AJ62" s="453"/>
      <c r="AK62" s="453"/>
      <c r="AL62" s="453"/>
    </row>
    <row r="63" spans="1:38" x14ac:dyDescent="0.2">
      <c r="A63" s="453"/>
      <c r="B63" s="453"/>
      <c r="C63" s="453"/>
      <c r="D63" s="453"/>
      <c r="E63" s="453"/>
      <c r="F63" s="453"/>
      <c r="G63" s="453"/>
      <c r="H63" s="453"/>
      <c r="I63" s="453"/>
      <c r="J63" s="453"/>
      <c r="K63" s="453"/>
      <c r="L63" s="453"/>
      <c r="M63" s="453"/>
      <c r="N63" s="453"/>
      <c r="O63" s="453"/>
      <c r="P63" s="453"/>
      <c r="Q63" s="453"/>
      <c r="R63" s="453"/>
      <c r="S63" s="453"/>
      <c r="T63" s="453"/>
      <c r="U63" s="453"/>
      <c r="V63" s="453"/>
      <c r="W63" s="453"/>
      <c r="X63" s="453"/>
      <c r="Y63" s="453"/>
      <c r="Z63" s="453"/>
      <c r="AA63" s="453"/>
      <c r="AB63" s="453"/>
      <c r="AC63" s="453"/>
      <c r="AD63" s="453"/>
      <c r="AE63" s="453"/>
      <c r="AF63" s="453"/>
      <c r="AG63" s="453"/>
      <c r="AH63" s="453"/>
      <c r="AI63" s="453"/>
      <c r="AJ63" s="453"/>
      <c r="AK63" s="453"/>
      <c r="AL63" s="453"/>
    </row>
    <row r="64" spans="1:38" x14ac:dyDescent="0.2">
      <c r="A64" s="453"/>
      <c r="B64" s="453"/>
      <c r="C64" s="453"/>
      <c r="D64" s="453"/>
      <c r="E64" s="453"/>
      <c r="F64" s="453"/>
      <c r="G64" s="453"/>
      <c r="H64" s="453"/>
      <c r="I64" s="453"/>
      <c r="J64" s="453"/>
      <c r="K64" s="453"/>
      <c r="L64" s="453"/>
      <c r="M64" s="453"/>
      <c r="N64" s="453"/>
      <c r="O64" s="453"/>
      <c r="P64" s="453"/>
      <c r="Q64" s="453"/>
      <c r="R64" s="453"/>
      <c r="S64" s="453"/>
      <c r="T64" s="453"/>
      <c r="U64" s="453"/>
      <c r="V64" s="453"/>
      <c r="W64" s="453"/>
      <c r="X64" s="453"/>
      <c r="Y64" s="453"/>
      <c r="Z64" s="453"/>
      <c r="AA64" s="453"/>
      <c r="AB64" s="453"/>
      <c r="AC64" s="453"/>
      <c r="AD64" s="453"/>
      <c r="AE64" s="453"/>
      <c r="AF64" s="453"/>
      <c r="AG64" s="453"/>
      <c r="AH64" s="453"/>
      <c r="AI64" s="453"/>
      <c r="AJ64" s="453"/>
      <c r="AK64" s="453"/>
      <c r="AL64" s="453"/>
    </row>
    <row r="65" spans="1:38" x14ac:dyDescent="0.2">
      <c r="A65" s="453"/>
      <c r="B65" s="453"/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53"/>
      <c r="Y65" s="453"/>
      <c r="Z65" s="453"/>
      <c r="AA65" s="453"/>
      <c r="AB65" s="453"/>
      <c r="AC65" s="453"/>
      <c r="AD65" s="453"/>
      <c r="AE65" s="453"/>
      <c r="AF65" s="453"/>
      <c r="AG65" s="453"/>
      <c r="AH65" s="453"/>
      <c r="AI65" s="453"/>
      <c r="AJ65" s="453"/>
      <c r="AK65" s="453"/>
      <c r="AL65" s="453"/>
    </row>
    <row r="66" spans="1:38" x14ac:dyDescent="0.2">
      <c r="A66" s="453"/>
      <c r="B66" s="453"/>
      <c r="C66" s="453"/>
      <c r="D66" s="453"/>
      <c r="E66" s="453"/>
      <c r="F66" s="453"/>
      <c r="G66" s="453"/>
      <c r="H66" s="453"/>
      <c r="I66" s="453"/>
      <c r="J66" s="453"/>
      <c r="K66" s="453"/>
      <c r="L66" s="453"/>
      <c r="M66" s="453"/>
      <c r="N66" s="453"/>
      <c r="O66" s="453"/>
      <c r="P66" s="453"/>
      <c r="Q66" s="453"/>
      <c r="R66" s="453"/>
      <c r="S66" s="453"/>
      <c r="T66" s="453"/>
      <c r="U66" s="453"/>
      <c r="V66" s="453"/>
      <c r="W66" s="453"/>
      <c r="X66" s="453"/>
      <c r="Y66" s="453"/>
      <c r="Z66" s="453"/>
      <c r="AA66" s="453"/>
      <c r="AB66" s="453"/>
      <c r="AC66" s="453"/>
      <c r="AD66" s="453"/>
      <c r="AE66" s="453"/>
      <c r="AF66" s="453"/>
      <c r="AG66" s="453"/>
      <c r="AH66" s="453"/>
      <c r="AI66" s="453"/>
      <c r="AJ66" s="453"/>
      <c r="AK66" s="453"/>
      <c r="AL66" s="453"/>
    </row>
    <row r="67" spans="1:38" x14ac:dyDescent="0.2">
      <c r="A67" s="453"/>
      <c r="B67" s="453"/>
      <c r="C67" s="453"/>
      <c r="D67" s="453"/>
      <c r="E67" s="453"/>
      <c r="F67" s="453"/>
      <c r="G67" s="453"/>
      <c r="H67" s="453"/>
      <c r="I67" s="453"/>
      <c r="J67" s="453"/>
      <c r="K67" s="453"/>
      <c r="L67" s="453"/>
      <c r="M67" s="453"/>
      <c r="N67" s="453"/>
      <c r="O67" s="453"/>
      <c r="P67" s="453"/>
      <c r="Q67" s="453"/>
      <c r="R67" s="453"/>
      <c r="S67" s="453"/>
      <c r="T67" s="453"/>
      <c r="U67" s="453"/>
      <c r="V67" s="453"/>
      <c r="W67" s="453"/>
      <c r="X67" s="453"/>
      <c r="Y67" s="453"/>
      <c r="Z67" s="453"/>
      <c r="AA67" s="453"/>
      <c r="AB67" s="453"/>
      <c r="AC67" s="453"/>
      <c r="AD67" s="453"/>
      <c r="AE67" s="453"/>
      <c r="AF67" s="453"/>
      <c r="AG67" s="453"/>
      <c r="AH67" s="453"/>
      <c r="AI67" s="453"/>
      <c r="AJ67" s="453"/>
      <c r="AK67" s="453"/>
      <c r="AL67" s="453"/>
    </row>
    <row r="68" spans="1:38" x14ac:dyDescent="0.2">
      <c r="A68" s="453"/>
      <c r="B68" s="453"/>
      <c r="C68" s="453"/>
      <c r="D68" s="453"/>
      <c r="E68" s="453"/>
      <c r="F68" s="453"/>
      <c r="G68" s="453"/>
      <c r="H68" s="453"/>
      <c r="I68" s="453"/>
      <c r="J68" s="453"/>
      <c r="K68" s="453"/>
      <c r="L68" s="453"/>
      <c r="M68" s="453"/>
      <c r="N68" s="453"/>
      <c r="O68" s="453"/>
      <c r="P68" s="453"/>
      <c r="Q68" s="453"/>
      <c r="R68" s="453"/>
      <c r="S68" s="453"/>
      <c r="T68" s="453"/>
      <c r="U68" s="453"/>
      <c r="V68" s="453"/>
      <c r="W68" s="453"/>
      <c r="X68" s="453"/>
      <c r="Y68" s="453"/>
      <c r="Z68" s="453"/>
      <c r="AA68" s="453"/>
      <c r="AB68" s="453"/>
      <c r="AC68" s="453"/>
      <c r="AD68" s="453"/>
      <c r="AE68" s="453"/>
      <c r="AF68" s="453"/>
      <c r="AG68" s="453"/>
      <c r="AH68" s="453"/>
      <c r="AI68" s="453"/>
      <c r="AJ68" s="453"/>
      <c r="AK68" s="453"/>
      <c r="AL68" s="453"/>
    </row>
    <row r="69" spans="1:38" x14ac:dyDescent="0.2">
      <c r="A69" s="453"/>
      <c r="B69" s="453"/>
      <c r="C69" s="453"/>
      <c r="D69" s="453"/>
      <c r="E69" s="453"/>
      <c r="F69" s="453"/>
      <c r="G69" s="453"/>
      <c r="H69" s="453"/>
      <c r="I69" s="453"/>
      <c r="J69" s="453"/>
      <c r="K69" s="453"/>
      <c r="L69" s="453"/>
      <c r="M69" s="453"/>
      <c r="N69" s="453"/>
      <c r="O69" s="453"/>
      <c r="P69" s="453"/>
      <c r="Q69" s="453"/>
      <c r="R69" s="453"/>
      <c r="S69" s="453"/>
      <c r="T69" s="453"/>
      <c r="U69" s="453"/>
      <c r="V69" s="453"/>
      <c r="W69" s="453"/>
      <c r="X69" s="453"/>
      <c r="Y69" s="453"/>
      <c r="Z69" s="453"/>
      <c r="AA69" s="453"/>
      <c r="AB69" s="453"/>
      <c r="AC69" s="453"/>
      <c r="AD69" s="453"/>
      <c r="AE69" s="453"/>
      <c r="AF69" s="453"/>
      <c r="AG69" s="453"/>
      <c r="AH69" s="453"/>
      <c r="AI69" s="453"/>
      <c r="AJ69" s="453"/>
      <c r="AK69" s="453"/>
      <c r="AL69" s="453"/>
    </row>
    <row r="70" spans="1:38" x14ac:dyDescent="0.2">
      <c r="A70" s="453"/>
      <c r="B70" s="453"/>
      <c r="C70" s="453"/>
      <c r="D70" s="453"/>
      <c r="E70" s="453"/>
      <c r="F70" s="453"/>
      <c r="G70" s="453"/>
      <c r="H70" s="453"/>
      <c r="I70" s="453"/>
      <c r="J70" s="453"/>
      <c r="K70" s="453"/>
      <c r="L70" s="453"/>
      <c r="M70" s="453"/>
      <c r="N70" s="453"/>
      <c r="O70" s="453"/>
      <c r="P70" s="453"/>
      <c r="Q70" s="453"/>
      <c r="R70" s="453"/>
      <c r="S70" s="453"/>
      <c r="T70" s="453"/>
      <c r="U70" s="453"/>
      <c r="V70" s="453"/>
      <c r="W70" s="453"/>
      <c r="X70" s="453"/>
      <c r="Y70" s="453"/>
      <c r="Z70" s="453"/>
      <c r="AA70" s="453"/>
      <c r="AB70" s="453"/>
      <c r="AC70" s="453"/>
      <c r="AD70" s="453"/>
      <c r="AE70" s="453"/>
      <c r="AF70" s="453"/>
      <c r="AG70" s="453"/>
      <c r="AH70" s="453"/>
      <c r="AI70" s="453"/>
      <c r="AJ70" s="453"/>
      <c r="AK70" s="453"/>
      <c r="AL70" s="453"/>
    </row>
    <row r="71" spans="1:38" x14ac:dyDescent="0.2">
      <c r="A71" s="453"/>
      <c r="B71" s="453"/>
      <c r="C71" s="453"/>
      <c r="D71" s="453"/>
      <c r="E71" s="453"/>
      <c r="F71" s="453"/>
      <c r="G71" s="453"/>
      <c r="H71" s="453"/>
      <c r="I71" s="453"/>
      <c r="J71" s="453"/>
      <c r="K71" s="453"/>
      <c r="L71" s="453"/>
      <c r="M71" s="453"/>
      <c r="N71" s="453"/>
      <c r="O71" s="453"/>
      <c r="P71" s="453"/>
      <c r="Q71" s="453"/>
      <c r="R71" s="453"/>
      <c r="S71" s="453"/>
      <c r="T71" s="453"/>
      <c r="U71" s="453"/>
      <c r="V71" s="453"/>
      <c r="W71" s="453"/>
      <c r="X71" s="453"/>
      <c r="Y71" s="453"/>
      <c r="Z71" s="453"/>
      <c r="AA71" s="453"/>
      <c r="AB71" s="453"/>
      <c r="AC71" s="453"/>
      <c r="AD71" s="453"/>
      <c r="AE71" s="453"/>
      <c r="AF71" s="453"/>
      <c r="AG71" s="453"/>
      <c r="AH71" s="453"/>
      <c r="AI71" s="453"/>
      <c r="AJ71" s="453"/>
      <c r="AK71" s="453"/>
      <c r="AL71" s="453"/>
    </row>
    <row r="72" spans="1:38" x14ac:dyDescent="0.2">
      <c r="A72" s="453"/>
      <c r="B72" s="453"/>
      <c r="C72" s="453"/>
      <c r="D72" s="453"/>
      <c r="E72" s="453"/>
      <c r="F72" s="453"/>
      <c r="G72" s="453"/>
      <c r="H72" s="453"/>
      <c r="I72" s="453"/>
      <c r="J72" s="453"/>
      <c r="K72" s="453"/>
      <c r="L72" s="453"/>
      <c r="M72" s="453"/>
      <c r="N72" s="453"/>
      <c r="O72" s="453"/>
      <c r="P72" s="453"/>
      <c r="Q72" s="453"/>
      <c r="R72" s="453"/>
      <c r="S72" s="453"/>
      <c r="T72" s="453"/>
      <c r="U72" s="453"/>
      <c r="V72" s="453"/>
      <c r="W72" s="453"/>
      <c r="X72" s="453"/>
      <c r="Y72" s="453"/>
      <c r="Z72" s="453"/>
      <c r="AA72" s="453"/>
      <c r="AB72" s="453"/>
      <c r="AC72" s="453"/>
      <c r="AD72" s="453"/>
      <c r="AE72" s="453"/>
      <c r="AF72" s="453"/>
      <c r="AG72" s="453"/>
      <c r="AH72" s="453"/>
      <c r="AI72" s="453"/>
      <c r="AJ72" s="453"/>
      <c r="AK72" s="453"/>
      <c r="AL72" s="453"/>
    </row>
    <row r="73" spans="1:38" x14ac:dyDescent="0.2">
      <c r="A73" s="453"/>
      <c r="B73" s="453"/>
      <c r="C73" s="453"/>
      <c r="D73" s="453"/>
      <c r="E73" s="453"/>
      <c r="F73" s="453"/>
      <c r="G73" s="453"/>
      <c r="H73" s="453"/>
      <c r="I73" s="453"/>
      <c r="J73" s="453"/>
      <c r="K73" s="453"/>
      <c r="L73" s="453"/>
      <c r="M73" s="453"/>
      <c r="N73" s="453"/>
      <c r="O73" s="453"/>
      <c r="P73" s="453"/>
      <c r="Q73" s="453"/>
      <c r="R73" s="453"/>
      <c r="S73" s="453"/>
      <c r="T73" s="453"/>
      <c r="U73" s="453"/>
      <c r="V73" s="453"/>
      <c r="W73" s="453"/>
      <c r="X73" s="453"/>
      <c r="Y73" s="453"/>
      <c r="Z73" s="453"/>
      <c r="AA73" s="453"/>
      <c r="AB73" s="453"/>
      <c r="AC73" s="453"/>
      <c r="AD73" s="453"/>
      <c r="AE73" s="453"/>
      <c r="AF73" s="453"/>
      <c r="AG73" s="453"/>
      <c r="AH73" s="453"/>
      <c r="AI73" s="453"/>
      <c r="AJ73" s="453"/>
      <c r="AK73" s="453"/>
      <c r="AL73" s="453"/>
    </row>
    <row r="74" spans="1:38" x14ac:dyDescent="0.2">
      <c r="A74" s="453"/>
      <c r="B74" s="453"/>
      <c r="C74" s="453"/>
      <c r="D74" s="453"/>
      <c r="E74" s="453"/>
      <c r="F74" s="453"/>
      <c r="G74" s="453"/>
      <c r="H74" s="453"/>
      <c r="I74" s="453"/>
      <c r="J74" s="453"/>
      <c r="K74" s="453"/>
      <c r="L74" s="453"/>
      <c r="M74" s="453"/>
      <c r="N74" s="453"/>
      <c r="O74" s="453"/>
      <c r="P74" s="453"/>
      <c r="Q74" s="453"/>
      <c r="R74" s="453"/>
      <c r="S74" s="453"/>
      <c r="T74" s="453"/>
      <c r="U74" s="453"/>
      <c r="V74" s="453"/>
      <c r="W74" s="453"/>
      <c r="X74" s="453"/>
      <c r="Y74" s="453"/>
      <c r="Z74" s="453"/>
      <c r="AA74" s="453"/>
      <c r="AB74" s="453"/>
      <c r="AC74" s="453"/>
      <c r="AD74" s="453"/>
      <c r="AE74" s="453"/>
      <c r="AF74" s="453"/>
      <c r="AG74" s="453"/>
      <c r="AH74" s="453"/>
      <c r="AI74" s="453"/>
      <c r="AJ74" s="453"/>
      <c r="AK74" s="453"/>
      <c r="AL74" s="453"/>
    </row>
    <row r="75" spans="1:38" x14ac:dyDescent="0.2">
      <c r="A75" s="453"/>
      <c r="B75" s="453"/>
      <c r="C75" s="453"/>
      <c r="D75" s="453"/>
      <c r="E75" s="453"/>
      <c r="F75" s="453"/>
      <c r="G75" s="453"/>
      <c r="H75" s="453"/>
      <c r="I75" s="453"/>
      <c r="J75" s="453"/>
      <c r="K75" s="453"/>
      <c r="L75" s="453"/>
      <c r="M75" s="453"/>
      <c r="N75" s="453"/>
      <c r="O75" s="453"/>
      <c r="P75" s="453"/>
      <c r="Q75" s="453"/>
      <c r="R75" s="453"/>
      <c r="S75" s="453"/>
      <c r="T75" s="453"/>
      <c r="U75" s="453"/>
      <c r="V75" s="453"/>
      <c r="W75" s="453"/>
      <c r="X75" s="453"/>
      <c r="Y75" s="453"/>
      <c r="Z75" s="453"/>
      <c r="AA75" s="453"/>
      <c r="AB75" s="453"/>
      <c r="AC75" s="453"/>
      <c r="AD75" s="453"/>
      <c r="AE75" s="453"/>
      <c r="AF75" s="453"/>
      <c r="AG75" s="453"/>
      <c r="AH75" s="453"/>
      <c r="AI75" s="453"/>
      <c r="AJ75" s="453"/>
      <c r="AK75" s="453"/>
      <c r="AL75" s="453"/>
    </row>
    <row r="76" spans="1:38" x14ac:dyDescent="0.2">
      <c r="A76" s="453"/>
      <c r="B76" s="453"/>
      <c r="C76" s="453"/>
      <c r="D76" s="453"/>
      <c r="E76" s="453"/>
      <c r="F76" s="453"/>
      <c r="G76" s="453"/>
      <c r="H76" s="453"/>
      <c r="I76" s="453"/>
      <c r="J76" s="453"/>
      <c r="K76" s="453"/>
      <c r="L76" s="453"/>
      <c r="M76" s="453"/>
      <c r="N76" s="453"/>
      <c r="O76" s="453"/>
      <c r="P76" s="453"/>
      <c r="Q76" s="453"/>
      <c r="R76" s="453"/>
      <c r="S76" s="453"/>
      <c r="T76" s="453"/>
      <c r="U76" s="453"/>
      <c r="V76" s="453"/>
      <c r="W76" s="453"/>
      <c r="X76" s="453"/>
      <c r="Y76" s="453"/>
      <c r="Z76" s="453"/>
      <c r="AA76" s="453"/>
      <c r="AB76" s="453"/>
      <c r="AC76" s="453"/>
      <c r="AD76" s="453"/>
      <c r="AE76" s="453"/>
      <c r="AF76" s="453"/>
      <c r="AG76" s="453"/>
      <c r="AH76" s="453"/>
      <c r="AI76" s="453"/>
      <c r="AJ76" s="453"/>
      <c r="AK76" s="453"/>
      <c r="AL76" s="453"/>
    </row>
    <row r="77" spans="1:38" x14ac:dyDescent="0.2">
      <c r="A77" s="453"/>
      <c r="B77" s="453"/>
      <c r="C77" s="453"/>
      <c r="D77" s="453"/>
      <c r="E77" s="453"/>
      <c r="F77" s="453"/>
      <c r="G77" s="453"/>
      <c r="H77" s="453"/>
      <c r="I77" s="453"/>
      <c r="J77" s="453"/>
      <c r="K77" s="453"/>
      <c r="L77" s="453"/>
      <c r="M77" s="453"/>
      <c r="N77" s="453"/>
      <c r="O77" s="453"/>
      <c r="P77" s="453"/>
      <c r="Q77" s="453"/>
      <c r="R77" s="453"/>
      <c r="S77" s="453"/>
      <c r="T77" s="453"/>
      <c r="U77" s="453"/>
      <c r="V77" s="453"/>
      <c r="W77" s="453"/>
      <c r="X77" s="453"/>
      <c r="Y77" s="453"/>
      <c r="Z77" s="453"/>
      <c r="AA77" s="453"/>
      <c r="AB77" s="453"/>
      <c r="AC77" s="453"/>
      <c r="AD77" s="453"/>
      <c r="AE77" s="453"/>
      <c r="AF77" s="453"/>
      <c r="AG77" s="453"/>
      <c r="AH77" s="453"/>
      <c r="AI77" s="453"/>
      <c r="AJ77" s="453"/>
      <c r="AK77" s="453"/>
      <c r="AL77" s="453"/>
    </row>
    <row r="78" spans="1:38" x14ac:dyDescent="0.2">
      <c r="A78" s="453"/>
      <c r="B78" s="453"/>
      <c r="C78" s="453"/>
      <c r="D78" s="453"/>
      <c r="E78" s="453"/>
      <c r="F78" s="453"/>
      <c r="G78" s="453"/>
      <c r="H78" s="453"/>
      <c r="I78" s="453"/>
      <c r="J78" s="453"/>
      <c r="K78" s="453"/>
      <c r="L78" s="453"/>
      <c r="M78" s="453"/>
      <c r="N78" s="453"/>
      <c r="O78" s="453"/>
      <c r="P78" s="453"/>
      <c r="Q78" s="453"/>
      <c r="R78" s="453"/>
      <c r="S78" s="453"/>
      <c r="T78" s="453"/>
      <c r="U78" s="453"/>
      <c r="V78" s="453"/>
      <c r="W78" s="453"/>
      <c r="X78" s="453"/>
      <c r="Y78" s="453"/>
      <c r="Z78" s="453"/>
      <c r="AA78" s="453"/>
      <c r="AB78" s="453"/>
      <c r="AC78" s="453"/>
      <c r="AD78" s="453"/>
      <c r="AE78" s="453"/>
      <c r="AF78" s="453"/>
      <c r="AG78" s="453"/>
      <c r="AH78" s="453"/>
      <c r="AI78" s="453"/>
      <c r="AJ78" s="453"/>
      <c r="AK78" s="453"/>
      <c r="AL78" s="453"/>
    </row>
  </sheetData>
  <sheetProtection sheet="1" autoFilter="0"/>
  <mergeCells count="60">
    <mergeCell ref="B28:B29"/>
    <mergeCell ref="C28:C29"/>
    <mergeCell ref="B30:B32"/>
    <mergeCell ref="C30:C32"/>
    <mergeCell ref="B33:B35"/>
    <mergeCell ref="C33:C35"/>
    <mergeCell ref="X26:X27"/>
    <mergeCell ref="AC26:AC27"/>
    <mergeCell ref="R26:R27"/>
    <mergeCell ref="S26:S27"/>
    <mergeCell ref="T26:T27"/>
    <mergeCell ref="U26:U27"/>
    <mergeCell ref="V26:V27"/>
    <mergeCell ref="AB26:AB27"/>
    <mergeCell ref="Y26:Y27"/>
    <mergeCell ref="Z26:Z27"/>
    <mergeCell ref="AA26:AA27"/>
    <mergeCell ref="W26:W27"/>
    <mergeCell ref="D26:D27"/>
    <mergeCell ref="Q26:Q27"/>
    <mergeCell ref="F26:F27"/>
    <mergeCell ref="G26:G27"/>
    <mergeCell ref="H26:H27"/>
    <mergeCell ref="I26:I27"/>
    <mergeCell ref="J26:J27"/>
    <mergeCell ref="K26:K27"/>
    <mergeCell ref="L26:L27"/>
    <mergeCell ref="E26:E27"/>
    <mergeCell ref="M26:M27"/>
    <mergeCell ref="N26:N27"/>
    <mergeCell ref="O26:O27"/>
    <mergeCell ref="P26:P27"/>
    <mergeCell ref="C26:C27"/>
    <mergeCell ref="B24:B25"/>
    <mergeCell ref="C24:C25"/>
    <mergeCell ref="B26:B27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6:B7"/>
    <mergeCell ref="C6:C7"/>
    <mergeCell ref="B8:B9"/>
    <mergeCell ref="C8:C9"/>
    <mergeCell ref="B10:B11"/>
    <mergeCell ref="C10:C11"/>
    <mergeCell ref="C2:C3"/>
    <mergeCell ref="D2:D3"/>
    <mergeCell ref="E2:AB2"/>
    <mergeCell ref="AC2:AC3"/>
    <mergeCell ref="B4:B5"/>
    <mergeCell ref="C4:C5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377D-80D3-4CCD-BA4C-A81A9EAEF4BA}">
  <sheetPr codeName="Plan3">
    <tabColor theme="5" tint="-0.499984740745262"/>
  </sheetPr>
  <dimension ref="B2:K33"/>
  <sheetViews>
    <sheetView showGridLines="0" workbookViewId="0">
      <selection activeCell="E25" sqref="E25"/>
    </sheetView>
  </sheetViews>
  <sheetFormatPr defaultRowHeight="12.75" x14ac:dyDescent="0.2"/>
  <cols>
    <col min="1" max="1" width="3.42578125" style="360" customWidth="1"/>
    <col min="2" max="2" width="24" style="360" bestFit="1" customWidth="1"/>
    <col min="3" max="3" width="12.5703125" style="360" bestFit="1" customWidth="1"/>
    <col min="4" max="4" width="17.5703125" style="360" bestFit="1" customWidth="1"/>
    <col min="5" max="5" width="16.85546875" style="360" bestFit="1" customWidth="1"/>
    <col min="6" max="6" width="18" style="360" bestFit="1" customWidth="1"/>
    <col min="7" max="7" width="9.140625" style="360"/>
    <col min="8" max="8" width="10" style="360" bestFit="1" customWidth="1"/>
    <col min="9" max="9" width="16.85546875" style="360" bestFit="1" customWidth="1"/>
    <col min="10" max="10" width="7.5703125" style="360" bestFit="1" customWidth="1"/>
    <col min="11" max="11" width="11.42578125" style="360" bestFit="1" customWidth="1"/>
    <col min="12" max="16384" width="9.140625" style="360"/>
  </cols>
  <sheetData>
    <row r="2" spans="2:11" ht="22.5" customHeight="1" x14ac:dyDescent="0.2">
      <c r="B2" s="880" t="s">
        <v>891</v>
      </c>
      <c r="C2" s="881"/>
      <c r="D2" s="881"/>
      <c r="E2" s="881"/>
      <c r="F2" s="881"/>
      <c r="G2" s="881"/>
      <c r="H2" s="881"/>
      <c r="I2" s="881"/>
      <c r="J2" s="881"/>
      <c r="K2" s="882"/>
    </row>
    <row r="3" spans="2:11" ht="15" x14ac:dyDescent="0.25">
      <c r="B3" s="894" t="s">
        <v>705</v>
      </c>
      <c r="C3" s="894"/>
      <c r="D3" s="894"/>
      <c r="E3" s="894"/>
      <c r="F3" s="894"/>
      <c r="G3" s="894"/>
      <c r="H3" s="894"/>
      <c r="I3" s="894" t="s">
        <v>784</v>
      </c>
      <c r="J3" s="894"/>
      <c r="K3" s="894"/>
    </row>
    <row r="4" spans="2:11" s="361" customFormat="1" ht="75" x14ac:dyDescent="0.2">
      <c r="B4" s="92" t="s">
        <v>214</v>
      </c>
      <c r="C4" s="93" t="s">
        <v>224</v>
      </c>
      <c r="D4" s="93" t="s">
        <v>225</v>
      </c>
      <c r="E4" s="93" t="s">
        <v>226</v>
      </c>
      <c r="F4" s="93" t="s">
        <v>227</v>
      </c>
      <c r="G4" s="93" t="s">
        <v>228</v>
      </c>
      <c r="H4" s="94" t="s">
        <v>222</v>
      </c>
      <c r="I4" s="93" t="s">
        <v>229</v>
      </c>
      <c r="J4" s="93" t="s">
        <v>228</v>
      </c>
      <c r="K4" s="94" t="s">
        <v>223</v>
      </c>
    </row>
    <row r="5" spans="2:11" x14ac:dyDescent="0.2">
      <c r="B5" s="66" t="s">
        <v>61</v>
      </c>
      <c r="C5" s="89">
        <f>IlumBenef!G45</f>
        <v>0</v>
      </c>
      <c r="D5" s="89">
        <f>IlumBenef!G43</f>
        <v>0</v>
      </c>
      <c r="E5" s="90">
        <f>IlumCusto!X110</f>
        <v>0</v>
      </c>
      <c r="F5" s="90">
        <f>IlumBenef!G47</f>
        <v>0</v>
      </c>
      <c r="G5" s="91">
        <f>IF(F5=0,0,E5/F5)</f>
        <v>0</v>
      </c>
      <c r="H5" s="895">
        <f>$G$13</f>
        <v>0</v>
      </c>
      <c r="I5" s="90">
        <f>IlumCusto!X109</f>
        <v>0</v>
      </c>
      <c r="J5" s="91">
        <f>IF(F5=0,0,I5/F5)</f>
        <v>0</v>
      </c>
      <c r="K5" s="895">
        <f>$J$13</f>
        <v>0</v>
      </c>
    </row>
    <row r="6" spans="2:11" x14ac:dyDescent="0.2">
      <c r="B6" s="69" t="s">
        <v>720</v>
      </c>
      <c r="C6" s="86">
        <f>CondAmbBenef!G47</f>
        <v>0</v>
      </c>
      <c r="D6" s="86">
        <f>CondAmbBenef!G45</f>
        <v>0</v>
      </c>
      <c r="E6" s="87">
        <f>CondAmbCusto!X50</f>
        <v>0</v>
      </c>
      <c r="F6" s="87">
        <f>CondAmbBenef!G49</f>
        <v>0</v>
      </c>
      <c r="G6" s="88">
        <f t="shared" ref="G6:G13" si="0">IF(F6=0,0,E6/F6)</f>
        <v>0</v>
      </c>
      <c r="H6" s="896"/>
      <c r="I6" s="87">
        <f>CondAmbCusto!X49</f>
        <v>0</v>
      </c>
      <c r="J6" s="88">
        <f t="shared" ref="J6:J12" si="1">IF(F6=0,0,I6/F6)</f>
        <v>0</v>
      </c>
      <c r="K6" s="896"/>
    </row>
    <row r="7" spans="2:11" x14ac:dyDescent="0.2">
      <c r="B7" s="66" t="s">
        <v>41</v>
      </c>
      <c r="C7" s="89">
        <f>MotorBenef!G47</f>
        <v>0</v>
      </c>
      <c r="D7" s="89">
        <f>MotorBenef!G45</f>
        <v>0</v>
      </c>
      <c r="E7" s="90">
        <f>MotorCusto!X110</f>
        <v>0</v>
      </c>
      <c r="F7" s="90">
        <f>MotorBenef!G49</f>
        <v>0</v>
      </c>
      <c r="G7" s="91">
        <f t="shared" si="0"/>
        <v>0</v>
      </c>
      <c r="H7" s="896"/>
      <c r="I7" s="90">
        <f>MotorCusto!X109</f>
        <v>0</v>
      </c>
      <c r="J7" s="91">
        <f t="shared" si="1"/>
        <v>0</v>
      </c>
      <c r="K7" s="896"/>
    </row>
    <row r="8" spans="2:11" x14ac:dyDescent="0.2">
      <c r="B8" s="69" t="s">
        <v>62</v>
      </c>
      <c r="C8" s="86">
        <f>RefrigBenef!G43</f>
        <v>0</v>
      </c>
      <c r="D8" s="86">
        <f>RefrigBenef!G41</f>
        <v>0</v>
      </c>
      <c r="E8" s="87">
        <f>RefrigCusto!X50</f>
        <v>0</v>
      </c>
      <c r="F8" s="87">
        <f>RefrigBenef!G45</f>
        <v>0</v>
      </c>
      <c r="G8" s="88">
        <f t="shared" si="0"/>
        <v>0</v>
      </c>
      <c r="H8" s="896"/>
      <c r="I8" s="87">
        <f>RefrigCusto!X49</f>
        <v>0</v>
      </c>
      <c r="J8" s="88">
        <f t="shared" si="1"/>
        <v>0</v>
      </c>
      <c r="K8" s="896"/>
    </row>
    <row r="9" spans="2:11" x14ac:dyDescent="0.2">
      <c r="B9" s="66" t="s">
        <v>1070</v>
      </c>
      <c r="C9" s="89">
        <f>SolarBenef!G23</f>
        <v>0</v>
      </c>
      <c r="D9" s="89">
        <f>SolarBenef!G25</f>
        <v>0</v>
      </c>
      <c r="E9" s="90">
        <f>SolarCusto!X50</f>
        <v>0</v>
      </c>
      <c r="F9" s="90">
        <f>SolarBenef!G27</f>
        <v>0</v>
      </c>
      <c r="G9" s="91">
        <f t="shared" si="0"/>
        <v>0</v>
      </c>
      <c r="H9" s="896"/>
      <c r="I9" s="90">
        <f>SolarCusto!X49</f>
        <v>0</v>
      </c>
      <c r="J9" s="91">
        <f t="shared" si="1"/>
        <v>0</v>
      </c>
      <c r="K9" s="896"/>
    </row>
    <row r="10" spans="2:11" x14ac:dyDescent="0.2">
      <c r="B10" s="69" t="s">
        <v>1069</v>
      </c>
      <c r="C10" s="86">
        <f>HospBenef!G47</f>
        <v>0</v>
      </c>
      <c r="D10" s="86">
        <f>HospBenef!G45</f>
        <v>0</v>
      </c>
      <c r="E10" s="87">
        <f>HospCusto!X50</f>
        <v>0</v>
      </c>
      <c r="F10" s="87">
        <f>HospBenef!G49</f>
        <v>0</v>
      </c>
      <c r="G10" s="88">
        <f t="shared" si="0"/>
        <v>0</v>
      </c>
      <c r="H10" s="896"/>
      <c r="I10" s="87">
        <f>HospCusto!X49</f>
        <v>0</v>
      </c>
      <c r="J10" s="88">
        <f t="shared" si="1"/>
        <v>0</v>
      </c>
      <c r="K10" s="896"/>
    </row>
    <row r="11" spans="2:11" x14ac:dyDescent="0.2">
      <c r="B11" s="66" t="s">
        <v>134</v>
      </c>
      <c r="C11" s="89">
        <f>OutrosBenef!G41</f>
        <v>0</v>
      </c>
      <c r="D11" s="89">
        <f>OutrosBenef!G39</f>
        <v>0</v>
      </c>
      <c r="E11" s="90">
        <f>OutrosCusto!X50</f>
        <v>0</v>
      </c>
      <c r="F11" s="90">
        <f>OutrosBenef!G43</f>
        <v>0</v>
      </c>
      <c r="G11" s="91">
        <f t="shared" si="0"/>
        <v>0</v>
      </c>
      <c r="H11" s="896"/>
      <c r="I11" s="90">
        <f>OutrosCusto!X49</f>
        <v>0</v>
      </c>
      <c r="J11" s="91">
        <f t="shared" si="1"/>
        <v>0</v>
      </c>
      <c r="K11" s="896"/>
    </row>
    <row r="12" spans="2:11" x14ac:dyDescent="0.2">
      <c r="B12" s="69" t="s">
        <v>986</v>
      </c>
      <c r="C12" s="509">
        <f>FIBenef!G26</f>
        <v>0</v>
      </c>
      <c r="D12" s="509">
        <f>FIBenef!G19</f>
        <v>0</v>
      </c>
      <c r="E12" s="510">
        <f>FICusto!X50</f>
        <v>0</v>
      </c>
      <c r="F12" s="510">
        <f>FIBenef!G27</f>
        <v>0</v>
      </c>
      <c r="G12" s="511">
        <f t="shared" si="0"/>
        <v>0</v>
      </c>
      <c r="H12" s="896"/>
      <c r="I12" s="510">
        <f>FICusto!X49</f>
        <v>0</v>
      </c>
      <c r="J12" s="511">
        <f t="shared" si="1"/>
        <v>0</v>
      </c>
      <c r="K12" s="896"/>
    </row>
    <row r="13" spans="2:11" ht="15" x14ac:dyDescent="0.25">
      <c r="B13" s="95" t="s">
        <v>31</v>
      </c>
      <c r="C13" s="96">
        <f>SUM(C5:C12)</f>
        <v>0</v>
      </c>
      <c r="D13" s="96">
        <f>SUM(D5:D12)</f>
        <v>0</v>
      </c>
      <c r="E13" s="97">
        <f>SUM(E5:E12)</f>
        <v>0</v>
      </c>
      <c r="F13" s="97">
        <f>SUM(F5:F12)</f>
        <v>0</v>
      </c>
      <c r="G13" s="98">
        <f t="shared" si="0"/>
        <v>0</v>
      </c>
      <c r="H13" s="897"/>
      <c r="I13" s="99">
        <f>SUM(I5:I12)</f>
        <v>0</v>
      </c>
      <c r="J13" s="100">
        <f>IF(F13=0,0,I13/F13)</f>
        <v>0</v>
      </c>
      <c r="K13" s="897"/>
    </row>
    <row r="14" spans="2:11" ht="4.5" customHeight="1" x14ac:dyDescent="0.2"/>
    <row r="15" spans="2:11" ht="15" customHeight="1" x14ac:dyDescent="0.2">
      <c r="B15" s="890" t="s">
        <v>215</v>
      </c>
      <c r="C15" s="891"/>
      <c r="D15" s="898" t="str">
        <f>IF(H5=0,"-",IF(OR(H5&lt;0,SMALL(G5:G11,1)&lt;0),"AO MENOS UMA RCB NEGATIVA, OS CÁLCULOS DEVEM SER REVISADOS",IF(H5&gt;Apresentação!D53,"RCB NÃO PERMITIDA",IF(AND(H5&lt;=Apresentação!D53,LARGE(G5:G11,1)&gt;Apresentação!D53),"RCB PERMITIDA, MAS AO MENOS UM USO FINAL POSSUI RCB ACIMA DO LIMITE PERMITIDO","RCB PERMITIDA"))))</f>
        <v>-</v>
      </c>
      <c r="E15" s="899"/>
      <c r="F15" s="899"/>
      <c r="G15" s="899"/>
      <c r="H15" s="899"/>
      <c r="I15" s="899"/>
      <c r="J15" s="899"/>
      <c r="K15" s="900"/>
    </row>
    <row r="16" spans="2:11" x14ac:dyDescent="0.2">
      <c r="B16" s="892"/>
      <c r="C16" s="893"/>
      <c r="D16" s="901"/>
      <c r="E16" s="902"/>
      <c r="F16" s="902"/>
      <c r="G16" s="902"/>
      <c r="H16" s="902"/>
      <c r="I16" s="902"/>
      <c r="J16" s="902"/>
      <c r="K16" s="903"/>
    </row>
    <row r="17" spans="2:11" ht="5.25" customHeight="1" x14ac:dyDescent="0.2">
      <c r="B17" s="362"/>
    </row>
    <row r="18" spans="2:11" x14ac:dyDescent="0.2">
      <c r="B18" s="363"/>
      <c r="C18" s="363"/>
      <c r="D18" s="887" t="s">
        <v>705</v>
      </c>
      <c r="E18" s="887"/>
      <c r="F18" s="904" t="s">
        <v>785</v>
      </c>
      <c r="G18" s="905"/>
      <c r="H18" s="906"/>
    </row>
    <row r="19" spans="2:11" ht="15" x14ac:dyDescent="0.25">
      <c r="B19" s="883" t="s">
        <v>216</v>
      </c>
      <c r="C19" s="884"/>
      <c r="D19" s="101">
        <f>IFERROR(ROUND(E13/C13,2),0)</f>
        <v>0</v>
      </c>
      <c r="E19" s="102" t="s">
        <v>32</v>
      </c>
      <c r="F19" s="888">
        <f>IFERROR(ROUND(I13/C13,2),0)</f>
        <v>0</v>
      </c>
      <c r="G19" s="889"/>
      <c r="H19" s="102" t="s">
        <v>32</v>
      </c>
    </row>
    <row r="20" spans="2:11" ht="15" x14ac:dyDescent="0.25">
      <c r="B20" s="885" t="s">
        <v>217</v>
      </c>
      <c r="C20" s="886"/>
      <c r="D20" s="103">
        <f>IFERROR(ROUND(E13/D13,2),0)</f>
        <v>0</v>
      </c>
      <c r="E20" s="104" t="s">
        <v>218</v>
      </c>
      <c r="F20" s="907">
        <f>IFERROR(ROUND(I13/D13,2),0)</f>
        <v>0</v>
      </c>
      <c r="G20" s="908"/>
      <c r="H20" s="104" t="s">
        <v>218</v>
      </c>
    </row>
    <row r="22" spans="2:11" ht="15" x14ac:dyDescent="0.2">
      <c r="B22" s="880" t="s">
        <v>892</v>
      </c>
      <c r="C22" s="881"/>
      <c r="D22" s="881"/>
      <c r="E22" s="881"/>
      <c r="F22" s="881"/>
      <c r="G22" s="881"/>
      <c r="H22" s="881"/>
      <c r="I22" s="881"/>
      <c r="J22" s="881"/>
      <c r="K22" s="882"/>
    </row>
    <row r="23" spans="2:11" ht="15" x14ac:dyDescent="0.25">
      <c r="B23" s="894" t="s">
        <v>705</v>
      </c>
      <c r="C23" s="894"/>
      <c r="D23" s="894"/>
      <c r="E23" s="894"/>
      <c r="F23" s="894"/>
      <c r="G23" s="894"/>
      <c r="H23" s="894"/>
      <c r="I23" s="894" t="s">
        <v>784</v>
      </c>
      <c r="J23" s="894"/>
      <c r="K23" s="894"/>
    </row>
    <row r="24" spans="2:11" ht="75" x14ac:dyDescent="0.2">
      <c r="B24" s="92" t="s">
        <v>214</v>
      </c>
      <c r="C24" s="93" t="s">
        <v>224</v>
      </c>
      <c r="D24" s="93" t="s">
        <v>225</v>
      </c>
      <c r="E24" s="93" t="s">
        <v>226</v>
      </c>
      <c r="F24" s="93" t="s">
        <v>227</v>
      </c>
      <c r="G24" s="93" t="s">
        <v>228</v>
      </c>
      <c r="H24" s="94" t="s">
        <v>222</v>
      </c>
      <c r="I24" s="93" t="s">
        <v>229</v>
      </c>
      <c r="J24" s="93" t="s">
        <v>228</v>
      </c>
      <c r="K24" s="94" t="s">
        <v>223</v>
      </c>
    </row>
    <row r="25" spans="2:11" x14ac:dyDescent="0.2">
      <c r="B25" s="66" t="str">
        <f t="shared" ref="B25:B31" si="2">B5</f>
        <v>Iluminação</v>
      </c>
      <c r="C25" s="89">
        <f>C5</f>
        <v>0</v>
      </c>
      <c r="D25" s="89">
        <f>D5</f>
        <v>0</v>
      </c>
      <c r="E25" s="90">
        <f>E5</f>
        <v>0</v>
      </c>
      <c r="F25" s="90">
        <f>12*(ContrDesemp!D4*ContrDesemp!M4+ContrDesemp!D5*ContrDesemp!M5)+ContrDesemp!D7*ContrDesemp!M7</f>
        <v>0</v>
      </c>
      <c r="G25" s="91">
        <f>IF(F25=0,0,E25/F25)</f>
        <v>0</v>
      </c>
      <c r="H25" s="895">
        <f>$G$33</f>
        <v>0</v>
      </c>
      <c r="I25" s="90">
        <f>I5</f>
        <v>0</v>
      </c>
      <c r="J25" s="91">
        <f>IF(F25=0,0,I25/F25)</f>
        <v>0</v>
      </c>
      <c r="K25" s="895">
        <f>$J$33</f>
        <v>0</v>
      </c>
    </row>
    <row r="26" spans="2:11" x14ac:dyDescent="0.2">
      <c r="B26" s="69" t="str">
        <f t="shared" si="2"/>
        <v>Cond. Ambiental</v>
      </c>
      <c r="C26" s="86">
        <f t="shared" ref="C26:C32" si="3">C6</f>
        <v>0</v>
      </c>
      <c r="D26" s="86">
        <f t="shared" ref="D26:E32" si="4">D6</f>
        <v>0</v>
      </c>
      <c r="E26" s="87">
        <f t="shared" si="4"/>
        <v>0</v>
      </c>
      <c r="F26" s="87">
        <f>12*(ContrDesemp!E4*ContrDesemp!M4+ContrDesemp!E5*ContrDesemp!M5)+ContrDesemp!E7*ContrDesemp!M7</f>
        <v>0</v>
      </c>
      <c r="G26" s="88">
        <f t="shared" ref="G26:G33" si="5">IF(F26=0,0,E26/F26)</f>
        <v>0</v>
      </c>
      <c r="H26" s="896"/>
      <c r="I26" s="87">
        <f t="shared" ref="I26:I32" si="6">I6</f>
        <v>0</v>
      </c>
      <c r="J26" s="88">
        <f t="shared" ref="J26:J33" si="7">IF(F26=0,0,I26/F26)</f>
        <v>0</v>
      </c>
      <c r="K26" s="896"/>
    </row>
    <row r="27" spans="2:11" x14ac:dyDescent="0.2">
      <c r="B27" s="66" t="str">
        <f t="shared" si="2"/>
        <v>Motores</v>
      </c>
      <c r="C27" s="89">
        <f t="shared" si="3"/>
        <v>0</v>
      </c>
      <c r="D27" s="89">
        <f t="shared" si="4"/>
        <v>0</v>
      </c>
      <c r="E27" s="90">
        <f t="shared" si="4"/>
        <v>0</v>
      </c>
      <c r="F27" s="90">
        <f>12*(ContrDesemp!F4*ContrDesemp!M4+ContrDesemp!F5*ContrDesemp!M5)+ContrDesemp!F7*ContrDesemp!M7</f>
        <v>0</v>
      </c>
      <c r="G27" s="91">
        <f>IF(F27=0,0,E27/F27)</f>
        <v>0</v>
      </c>
      <c r="H27" s="896"/>
      <c r="I27" s="90">
        <f t="shared" si="6"/>
        <v>0</v>
      </c>
      <c r="J27" s="91">
        <f t="shared" si="7"/>
        <v>0</v>
      </c>
      <c r="K27" s="896"/>
    </row>
    <row r="28" spans="2:11" x14ac:dyDescent="0.2">
      <c r="B28" s="69" t="str">
        <f t="shared" si="2"/>
        <v>Refrigeração</v>
      </c>
      <c r="C28" s="86">
        <f t="shared" si="3"/>
        <v>0</v>
      </c>
      <c r="D28" s="86">
        <f t="shared" si="4"/>
        <v>0</v>
      </c>
      <c r="E28" s="87">
        <f t="shared" si="4"/>
        <v>0</v>
      </c>
      <c r="F28" s="87">
        <f>12*(ContrDesemp!G4*ContrDesemp!M4+ContrDesemp!G5*ContrDesemp!M5)+ContrDesemp!G7*ContrDesemp!M7</f>
        <v>0</v>
      </c>
      <c r="G28" s="88">
        <f t="shared" si="5"/>
        <v>0</v>
      </c>
      <c r="H28" s="896"/>
      <c r="I28" s="87">
        <f t="shared" si="6"/>
        <v>0</v>
      </c>
      <c r="J28" s="88">
        <f t="shared" si="7"/>
        <v>0</v>
      </c>
      <c r="K28" s="896"/>
    </row>
    <row r="29" spans="2:11" x14ac:dyDescent="0.2">
      <c r="B29" s="66" t="str">
        <f t="shared" si="2"/>
        <v>Aquecimento Solar</v>
      </c>
      <c r="C29" s="89">
        <f t="shared" si="3"/>
        <v>0</v>
      </c>
      <c r="D29" s="89">
        <f t="shared" si="4"/>
        <v>0</v>
      </c>
      <c r="E29" s="90">
        <f t="shared" si="4"/>
        <v>0</v>
      </c>
      <c r="F29" s="90">
        <f>12*(ContrDesemp!H4*ContrDesemp!M4+ContrDesemp!H5*ContrDesemp!M5)+ContrDesemp!H7*ContrDesemp!M7</f>
        <v>0</v>
      </c>
      <c r="G29" s="91">
        <f t="shared" si="5"/>
        <v>0</v>
      </c>
      <c r="H29" s="896"/>
      <c r="I29" s="90">
        <f t="shared" si="6"/>
        <v>0</v>
      </c>
      <c r="J29" s="91">
        <f t="shared" si="7"/>
        <v>0</v>
      </c>
      <c r="K29" s="896"/>
    </row>
    <row r="30" spans="2:11" x14ac:dyDescent="0.2">
      <c r="B30" s="69" t="str">
        <f t="shared" si="2"/>
        <v>Equip. hospitalar</v>
      </c>
      <c r="C30" s="86">
        <f t="shared" si="3"/>
        <v>0</v>
      </c>
      <c r="D30" s="86">
        <f t="shared" si="4"/>
        <v>0</v>
      </c>
      <c r="E30" s="87">
        <f t="shared" si="4"/>
        <v>0</v>
      </c>
      <c r="F30" s="87">
        <f>12*(ContrDesemp!I4*ContrDesemp!M4+ContrDesemp!I5*ContrDesemp!M5)+ContrDesemp!I7*ContrDesemp!M7</f>
        <v>0</v>
      </c>
      <c r="G30" s="88">
        <f t="shared" si="5"/>
        <v>0</v>
      </c>
      <c r="H30" s="896"/>
      <c r="I30" s="87">
        <f t="shared" si="6"/>
        <v>0</v>
      </c>
      <c r="J30" s="88">
        <f t="shared" si="7"/>
        <v>0</v>
      </c>
      <c r="K30" s="896"/>
    </row>
    <row r="31" spans="2:11" x14ac:dyDescent="0.2">
      <c r="B31" s="66" t="str">
        <f t="shared" si="2"/>
        <v>Outros</v>
      </c>
      <c r="C31" s="89">
        <f t="shared" si="3"/>
        <v>0</v>
      </c>
      <c r="D31" s="89">
        <f t="shared" si="4"/>
        <v>0</v>
      </c>
      <c r="E31" s="90">
        <f t="shared" si="4"/>
        <v>0</v>
      </c>
      <c r="F31" s="90">
        <f>12*(ContrDesemp!J4*ContrDesemp!M4+ContrDesemp!J5*ContrDesemp!M5)+ContrDesemp!J7*ContrDesemp!M7</f>
        <v>0</v>
      </c>
      <c r="G31" s="91">
        <f t="shared" si="5"/>
        <v>0</v>
      </c>
      <c r="H31" s="896"/>
      <c r="I31" s="90">
        <f t="shared" si="6"/>
        <v>0</v>
      </c>
      <c r="J31" s="91">
        <f t="shared" si="7"/>
        <v>0</v>
      </c>
      <c r="K31" s="896"/>
    </row>
    <row r="32" spans="2:11" x14ac:dyDescent="0.2">
      <c r="B32" s="69" t="str">
        <f>B12</f>
        <v>Fontes Incentivadas</v>
      </c>
      <c r="C32" s="509">
        <f t="shared" si="3"/>
        <v>0</v>
      </c>
      <c r="D32" s="509">
        <f t="shared" si="4"/>
        <v>0</v>
      </c>
      <c r="E32" s="510">
        <f t="shared" si="4"/>
        <v>0</v>
      </c>
      <c r="F32" s="510">
        <f>12*(ContrDesemp!K4*ContrDesemp!M4+ContrDesemp!K5*ContrDesemp!M5)+ContrDesemp!K7*ContrDesemp!M7</f>
        <v>0</v>
      </c>
      <c r="G32" s="511">
        <f t="shared" si="5"/>
        <v>0</v>
      </c>
      <c r="H32" s="896"/>
      <c r="I32" s="510">
        <f t="shared" si="6"/>
        <v>0</v>
      </c>
      <c r="J32" s="511">
        <f>IF(F32=0,0,I32/F32)</f>
        <v>0</v>
      </c>
      <c r="K32" s="896"/>
    </row>
    <row r="33" spans="2:11" ht="15" x14ac:dyDescent="0.25">
      <c r="B33" s="95" t="s">
        <v>31</v>
      </c>
      <c r="C33" s="96">
        <f>SUM(C25:C32)</f>
        <v>0</v>
      </c>
      <c r="D33" s="96">
        <f>SUM(D25:D32)</f>
        <v>0</v>
      </c>
      <c r="E33" s="97">
        <f>SUM(E25:E32)</f>
        <v>0</v>
      </c>
      <c r="F33" s="97">
        <f>SUM(F25:F32)</f>
        <v>0</v>
      </c>
      <c r="G33" s="98">
        <f t="shared" si="5"/>
        <v>0</v>
      </c>
      <c r="H33" s="897"/>
      <c r="I33" s="99">
        <f>SUM(I25:I32)</f>
        <v>0</v>
      </c>
      <c r="J33" s="100">
        <f t="shared" si="7"/>
        <v>0</v>
      </c>
      <c r="K33" s="897"/>
    </row>
  </sheetData>
  <sheetProtection algorithmName="SHA-512" hashValue="wvBziW3hwMvepvLH4MygTE6kjM3xTX6O9nwqWc3vRZFTmpk0II3UAJ/dMhFsAYA9k8NnmE8HPE6vfeW2zFNqmA==" saltValue="7qdvtXQ2JR89ClhPSmeoBg==" spinCount="100000" sheet="1" objects="1" scenarios="1"/>
  <mergeCells count="18">
    <mergeCell ref="B23:H23"/>
    <mergeCell ref="I23:K23"/>
    <mergeCell ref="H25:H33"/>
    <mergeCell ref="K25:K33"/>
    <mergeCell ref="F20:G20"/>
    <mergeCell ref="B22:K22"/>
    <mergeCell ref="B2:K2"/>
    <mergeCell ref="B19:C19"/>
    <mergeCell ref="B20:C20"/>
    <mergeCell ref="D18:E18"/>
    <mergeCell ref="F19:G19"/>
    <mergeCell ref="B15:C16"/>
    <mergeCell ref="B3:H3"/>
    <mergeCell ref="I3:K3"/>
    <mergeCell ref="H5:H13"/>
    <mergeCell ref="K5:K13"/>
    <mergeCell ref="D15:K16"/>
    <mergeCell ref="F18:H18"/>
  </mergeCells>
  <conditionalFormatting sqref="D15">
    <cfRule type="containsText" dxfId="121" priority="5" stopIfTrue="1" operator="containsText" text="RCB PERMITIDA, MAS AO MENOS UM USO FINAL POSSUI RCB ACIMA DO LIMITE PERMITIDO">
      <formula>NOT(ISERROR(SEARCH("RCB PERMITIDA, MAS AO MENOS UM USO FINAL POSSUI RCB ACIMA DO LIMITE PERMITIDO",D15)))</formula>
    </cfRule>
    <cfRule type="containsText" dxfId="120" priority="6" stopIfTrue="1" operator="containsText" text="RCB PERMITIDA">
      <formula>NOT(ISERROR(SEARCH("RCB PERMITIDA",D15)))</formula>
    </cfRule>
    <cfRule type="containsText" dxfId="119" priority="7" stopIfTrue="1" operator="containsText" text="RCB NÃO PERMITIDA">
      <formula>NOT(ISERROR(SEARCH("RCB NÃO PERMITIDA",D15)))</formula>
    </cfRule>
    <cfRule type="containsText" dxfId="118" priority="8" stopIfTrue="1" operator="containsText" text="AO MENOS UMA RCB NEGATIVA, OS CÁLCULOS DEVEM SER REVISADOS">
      <formula>NOT(ISERROR(SEARCH("AO MENOS UMA RCB NEGATIVA, OS CÁLCULOS DEVEM SER REVISADOS",D15)))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EBE6-3239-4384-860D-5C496386ADAC}">
  <sheetPr codeName="Plan51">
    <tabColor theme="6" tint="-0.499984740745262"/>
  </sheetPr>
  <dimension ref="B2:AD15"/>
  <sheetViews>
    <sheetView showGridLines="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30" sqref="D30"/>
    </sheetView>
  </sheetViews>
  <sheetFormatPr defaultRowHeight="15" x14ac:dyDescent="0.25"/>
  <cols>
    <col min="1" max="1" width="2.85546875" style="354" customWidth="1"/>
    <col min="2" max="2" width="24.42578125" style="332" bestFit="1" customWidth="1"/>
    <col min="3" max="3" width="13.5703125" style="333" bestFit="1" customWidth="1"/>
    <col min="4" max="4" width="15.85546875" style="397" bestFit="1" customWidth="1"/>
    <col min="5" max="5" width="13.5703125" style="354" bestFit="1" customWidth="1"/>
    <col min="6" max="6" width="15.85546875" style="354" bestFit="1" customWidth="1"/>
    <col min="7" max="7" width="13.5703125" style="354" bestFit="1" customWidth="1"/>
    <col min="8" max="8" width="15.85546875" style="354" bestFit="1" customWidth="1"/>
    <col min="9" max="9" width="13.5703125" style="354" bestFit="1" customWidth="1"/>
    <col min="10" max="10" width="15.85546875" style="354" bestFit="1" customWidth="1"/>
    <col min="11" max="11" width="13.5703125" style="354" bestFit="1" customWidth="1"/>
    <col min="12" max="12" width="15.85546875" style="354" bestFit="1" customWidth="1"/>
    <col min="13" max="13" width="13.5703125" style="354" bestFit="1" customWidth="1"/>
    <col min="14" max="14" width="15.85546875" style="354" bestFit="1" customWidth="1"/>
    <col min="15" max="15" width="13.5703125" style="354" bestFit="1" customWidth="1"/>
    <col min="16" max="16" width="15.85546875" style="354" bestFit="1" customWidth="1"/>
    <col min="17" max="17" width="13.5703125" style="354" bestFit="1" customWidth="1"/>
    <col min="18" max="18" width="15.85546875" style="354" bestFit="1" customWidth="1"/>
    <col min="19" max="19" width="13.5703125" style="354" bestFit="1" customWidth="1"/>
    <col min="20" max="20" width="15.85546875" style="354" bestFit="1" customWidth="1"/>
    <col min="21" max="21" width="13.5703125" style="354" bestFit="1" customWidth="1"/>
    <col min="22" max="22" width="15.85546875" style="354" bestFit="1" customWidth="1"/>
    <col min="23" max="23" width="13.5703125" style="354" bestFit="1" customWidth="1"/>
    <col min="24" max="24" width="15.85546875" style="354" bestFit="1" customWidth="1"/>
    <col min="25" max="25" width="13.5703125" style="354" bestFit="1" customWidth="1"/>
    <col min="26" max="26" width="15.85546875" style="354" bestFit="1" customWidth="1"/>
    <col min="27" max="16384" width="9.140625" style="354"/>
  </cols>
  <sheetData>
    <row r="2" spans="2:30" ht="25.5" customHeight="1" x14ac:dyDescent="0.25">
      <c r="B2" s="909" t="s">
        <v>879</v>
      </c>
      <c r="C2" s="910"/>
      <c r="D2" s="910"/>
      <c r="E2" s="910"/>
      <c r="F2" s="911"/>
      <c r="G2" s="912" t="s">
        <v>869</v>
      </c>
      <c r="H2" s="913"/>
      <c r="I2" s="912" t="s">
        <v>870</v>
      </c>
      <c r="J2" s="913"/>
      <c r="K2" s="912" t="s">
        <v>871</v>
      </c>
      <c r="L2" s="913"/>
      <c r="M2" s="912" t="s">
        <v>872</v>
      </c>
      <c r="N2" s="913"/>
      <c r="O2" s="912" t="s">
        <v>873</v>
      </c>
      <c r="P2" s="913"/>
      <c r="Q2" s="912" t="s">
        <v>874</v>
      </c>
      <c r="R2" s="913"/>
      <c r="S2" s="912" t="s">
        <v>875</v>
      </c>
      <c r="T2" s="913"/>
      <c r="U2" s="912" t="s">
        <v>876</v>
      </c>
      <c r="V2" s="913"/>
      <c r="W2" s="912" t="s">
        <v>877</v>
      </c>
      <c r="X2" s="913"/>
      <c r="Y2" s="912" t="s">
        <v>672</v>
      </c>
      <c r="Z2" s="913"/>
      <c r="AA2" s="912" t="s">
        <v>673</v>
      </c>
      <c r="AB2" s="913"/>
      <c r="AC2" s="912" t="s">
        <v>674</v>
      </c>
      <c r="AD2" s="913"/>
    </row>
    <row r="3" spans="2:30" x14ac:dyDescent="0.25">
      <c r="B3" s="395" t="s">
        <v>18</v>
      </c>
      <c r="C3" s="395" t="s">
        <v>3</v>
      </c>
      <c r="D3" s="395" t="s">
        <v>19</v>
      </c>
      <c r="E3" s="395" t="s">
        <v>20</v>
      </c>
      <c r="F3" s="396" t="s">
        <v>17</v>
      </c>
      <c r="G3" s="395" t="s">
        <v>20</v>
      </c>
      <c r="H3" s="396" t="s">
        <v>17</v>
      </c>
      <c r="I3" s="395" t="s">
        <v>20</v>
      </c>
      <c r="J3" s="396" t="s">
        <v>17</v>
      </c>
      <c r="K3" s="395" t="s">
        <v>20</v>
      </c>
      <c r="L3" s="396" t="s">
        <v>17</v>
      </c>
      <c r="M3" s="395" t="s">
        <v>20</v>
      </c>
      <c r="N3" s="396" t="s">
        <v>17</v>
      </c>
      <c r="O3" s="395" t="s">
        <v>20</v>
      </c>
      <c r="P3" s="396" t="s">
        <v>17</v>
      </c>
      <c r="Q3" s="395" t="s">
        <v>20</v>
      </c>
      <c r="R3" s="396" t="s">
        <v>17</v>
      </c>
      <c r="S3" s="395" t="s">
        <v>20</v>
      </c>
      <c r="T3" s="396" t="s">
        <v>17</v>
      </c>
      <c r="U3" s="395" t="s">
        <v>20</v>
      </c>
      <c r="V3" s="396" t="s">
        <v>17</v>
      </c>
      <c r="W3" s="395" t="s">
        <v>20</v>
      </c>
      <c r="X3" s="396" t="s">
        <v>17</v>
      </c>
      <c r="Y3" s="395" t="s">
        <v>20</v>
      </c>
      <c r="Z3" s="396" t="s">
        <v>17</v>
      </c>
      <c r="AA3" s="395" t="s">
        <v>20</v>
      </c>
      <c r="AB3" s="396" t="s">
        <v>17</v>
      </c>
      <c r="AC3" s="395" t="s">
        <v>20</v>
      </c>
      <c r="AD3" s="396" t="s">
        <v>17</v>
      </c>
    </row>
    <row r="4" spans="2:30" x14ac:dyDescent="0.25">
      <c r="B4" s="405" t="s">
        <v>868</v>
      </c>
      <c r="C4" s="416">
        <v>0.5</v>
      </c>
      <c r="D4" s="417">
        <v>120</v>
      </c>
      <c r="E4" s="412">
        <f>IFERROR(F4/D4,0)</f>
        <v>0.42735042735042733</v>
      </c>
      <c r="F4" s="407">
        <f>C4*'Custo Contábil'!$D$8</f>
        <v>51.282051282051277</v>
      </c>
      <c r="G4" s="407">
        <f>$E4/12</f>
        <v>3.5612535612535613E-2</v>
      </c>
      <c r="H4" s="407">
        <f>$F4/12</f>
        <v>4.2735042735042734</v>
      </c>
      <c r="I4" s="407">
        <f>$E4/12</f>
        <v>3.5612535612535613E-2</v>
      </c>
      <c r="J4" s="407">
        <f>$F4/12</f>
        <v>4.2735042735042734</v>
      </c>
      <c r="K4" s="407">
        <f>$E4/12</f>
        <v>3.5612535612535613E-2</v>
      </c>
      <c r="L4" s="407">
        <f>$F4/12</f>
        <v>4.2735042735042734</v>
      </c>
      <c r="M4" s="407">
        <f>$E4/12</f>
        <v>3.5612535612535613E-2</v>
      </c>
      <c r="N4" s="407">
        <f>$F4/12</f>
        <v>4.2735042735042734</v>
      </c>
      <c r="O4" s="407">
        <f>$E4/12</f>
        <v>3.5612535612535613E-2</v>
      </c>
      <c r="P4" s="407">
        <f>$F4/12</f>
        <v>4.2735042735042734</v>
      </c>
      <c r="Q4" s="407">
        <f>$E4/12</f>
        <v>3.5612535612535613E-2</v>
      </c>
      <c r="R4" s="407">
        <f>$F4/12</f>
        <v>4.2735042735042734</v>
      </c>
      <c r="S4" s="407">
        <f>$E4/12</f>
        <v>3.5612535612535613E-2</v>
      </c>
      <c r="T4" s="407">
        <f>$F4/12</f>
        <v>4.2735042735042734</v>
      </c>
      <c r="U4" s="407">
        <f>$E4/12</f>
        <v>3.5612535612535613E-2</v>
      </c>
      <c r="V4" s="407">
        <f>$F4/12</f>
        <v>4.2735042735042734</v>
      </c>
      <c r="W4" s="407">
        <f>$E4/12</f>
        <v>3.5612535612535613E-2</v>
      </c>
      <c r="X4" s="407">
        <f>$F4/12</f>
        <v>4.2735042735042734</v>
      </c>
      <c r="Y4" s="407">
        <f>$E4/12</f>
        <v>3.5612535612535613E-2</v>
      </c>
      <c r="Z4" s="407">
        <f>$F4/12</f>
        <v>4.2735042735042734</v>
      </c>
      <c r="AA4" s="407">
        <f>$E4/12</f>
        <v>3.5612535612535613E-2</v>
      </c>
      <c r="AB4" s="407">
        <f>$F4/12</f>
        <v>4.2735042735042734</v>
      </c>
      <c r="AC4" s="407">
        <f>$E4/12</f>
        <v>3.5612535612535613E-2</v>
      </c>
      <c r="AD4" s="407">
        <f>$F4/12</f>
        <v>4.2735042735042734</v>
      </c>
    </row>
    <row r="5" spans="2:30" x14ac:dyDescent="0.25">
      <c r="B5" s="406" t="s">
        <v>39</v>
      </c>
      <c r="C5" s="418">
        <v>0.1</v>
      </c>
      <c r="D5" s="419">
        <v>80</v>
      </c>
      <c r="E5" s="413">
        <f>IFERROR(F5/D5,0)</f>
        <v>0.12820512820512819</v>
      </c>
      <c r="F5" s="408">
        <f>C5*'Custo Contábil'!$D$8</f>
        <v>10.256410256410255</v>
      </c>
      <c r="G5" s="408">
        <f t="shared" ref="G5:U7" si="0">$E5/12</f>
        <v>1.0683760683760682E-2</v>
      </c>
      <c r="H5" s="408">
        <f t="shared" ref="H5:V7" si="1">$F5/12</f>
        <v>0.85470085470085466</v>
      </c>
      <c r="I5" s="408">
        <f t="shared" si="0"/>
        <v>1.0683760683760682E-2</v>
      </c>
      <c r="J5" s="408">
        <f t="shared" si="1"/>
        <v>0.85470085470085466</v>
      </c>
      <c r="K5" s="408">
        <f t="shared" si="0"/>
        <v>1.0683760683760682E-2</v>
      </c>
      <c r="L5" s="408">
        <f t="shared" si="1"/>
        <v>0.85470085470085466</v>
      </c>
      <c r="M5" s="408">
        <f t="shared" si="0"/>
        <v>1.0683760683760682E-2</v>
      </c>
      <c r="N5" s="408">
        <f t="shared" si="1"/>
        <v>0.85470085470085466</v>
      </c>
      <c r="O5" s="408">
        <f t="shared" si="0"/>
        <v>1.0683760683760682E-2</v>
      </c>
      <c r="P5" s="408">
        <f t="shared" si="1"/>
        <v>0.85470085470085466</v>
      </c>
      <c r="Q5" s="408">
        <f t="shared" si="0"/>
        <v>1.0683760683760682E-2</v>
      </c>
      <c r="R5" s="408">
        <f t="shared" si="1"/>
        <v>0.85470085470085466</v>
      </c>
      <c r="S5" s="408">
        <f t="shared" si="0"/>
        <v>1.0683760683760682E-2</v>
      </c>
      <c r="T5" s="408">
        <f t="shared" si="1"/>
        <v>0.85470085470085466</v>
      </c>
      <c r="U5" s="408">
        <f t="shared" si="0"/>
        <v>1.0683760683760682E-2</v>
      </c>
      <c r="V5" s="408">
        <f t="shared" si="1"/>
        <v>0.85470085470085466</v>
      </c>
      <c r="W5" s="408">
        <f>$E5/12</f>
        <v>1.0683760683760682E-2</v>
      </c>
      <c r="X5" s="408">
        <f>$F5/12</f>
        <v>0.85470085470085466</v>
      </c>
      <c r="Y5" s="408">
        <f>$E5/12</f>
        <v>1.0683760683760682E-2</v>
      </c>
      <c r="Z5" s="408">
        <f>$F5/12</f>
        <v>0.85470085470085466</v>
      </c>
      <c r="AA5" s="408">
        <f>$E5/12</f>
        <v>1.0683760683760682E-2</v>
      </c>
      <c r="AB5" s="408">
        <f>$F5/12</f>
        <v>0.85470085470085466</v>
      </c>
      <c r="AC5" s="408">
        <f>$E5/12</f>
        <v>1.0683760683760682E-2</v>
      </c>
      <c r="AD5" s="408">
        <f>$F5/12</f>
        <v>0.85470085470085466</v>
      </c>
    </row>
    <row r="6" spans="2:30" x14ac:dyDescent="0.25">
      <c r="B6" s="405" t="s">
        <v>42</v>
      </c>
      <c r="C6" s="416">
        <v>0.1</v>
      </c>
      <c r="D6" s="417">
        <v>50</v>
      </c>
      <c r="E6" s="412">
        <f>IFERROR(F6/D6,0)</f>
        <v>0.20512820512820512</v>
      </c>
      <c r="F6" s="407">
        <f>C6*'Custo Contábil'!$D$8</f>
        <v>10.256410256410255</v>
      </c>
      <c r="G6" s="407">
        <f t="shared" si="0"/>
        <v>1.7094017094017092E-2</v>
      </c>
      <c r="H6" s="407">
        <f t="shared" si="1"/>
        <v>0.85470085470085466</v>
      </c>
      <c r="I6" s="407">
        <f t="shared" si="0"/>
        <v>1.7094017094017092E-2</v>
      </c>
      <c r="J6" s="407">
        <f t="shared" si="1"/>
        <v>0.85470085470085466</v>
      </c>
      <c r="K6" s="407">
        <f t="shared" si="0"/>
        <v>1.7094017094017092E-2</v>
      </c>
      <c r="L6" s="407">
        <f t="shared" si="1"/>
        <v>0.85470085470085466</v>
      </c>
      <c r="M6" s="407">
        <f t="shared" si="0"/>
        <v>1.7094017094017092E-2</v>
      </c>
      <c r="N6" s="407">
        <f t="shared" si="1"/>
        <v>0.85470085470085466</v>
      </c>
      <c r="O6" s="407">
        <f t="shared" si="0"/>
        <v>1.7094017094017092E-2</v>
      </c>
      <c r="P6" s="407">
        <f t="shared" si="1"/>
        <v>0.85470085470085466</v>
      </c>
      <c r="Q6" s="407">
        <f t="shared" si="0"/>
        <v>1.7094017094017092E-2</v>
      </c>
      <c r="R6" s="407">
        <f t="shared" si="1"/>
        <v>0.85470085470085466</v>
      </c>
      <c r="S6" s="407">
        <f t="shared" si="0"/>
        <v>1.7094017094017092E-2</v>
      </c>
      <c r="T6" s="407">
        <f t="shared" si="1"/>
        <v>0.85470085470085466</v>
      </c>
      <c r="U6" s="407">
        <f t="shared" si="0"/>
        <v>1.7094017094017092E-2</v>
      </c>
      <c r="V6" s="407">
        <f t="shared" si="1"/>
        <v>0.85470085470085466</v>
      </c>
      <c r="W6" s="407">
        <f>$E6/12</f>
        <v>1.7094017094017092E-2</v>
      </c>
      <c r="X6" s="407">
        <f>$F6/12</f>
        <v>0.85470085470085466</v>
      </c>
      <c r="Y6" s="407">
        <f>$E6/12</f>
        <v>1.7094017094017092E-2</v>
      </c>
      <c r="Z6" s="407">
        <f>$F6/12</f>
        <v>0.85470085470085466</v>
      </c>
      <c r="AA6" s="407">
        <f>$E6/12</f>
        <v>1.7094017094017092E-2</v>
      </c>
      <c r="AB6" s="407">
        <f>$F6/12</f>
        <v>0.85470085470085466</v>
      </c>
      <c r="AC6" s="407">
        <f>$E6/12</f>
        <v>1.7094017094017092E-2</v>
      </c>
      <c r="AD6" s="407">
        <f>$F6/12</f>
        <v>0.85470085470085466</v>
      </c>
    </row>
    <row r="7" spans="2:30" x14ac:dyDescent="0.25">
      <c r="B7" s="406" t="s">
        <v>66</v>
      </c>
      <c r="C7" s="418">
        <v>0.3</v>
      </c>
      <c r="D7" s="419">
        <v>70</v>
      </c>
      <c r="E7" s="413">
        <f>IFERROR(F7/D7,0)</f>
        <v>0.4395604395604395</v>
      </c>
      <c r="F7" s="408">
        <f>C7*'Custo Contábil'!$D$8</f>
        <v>30.769230769230766</v>
      </c>
      <c r="G7" s="408">
        <f t="shared" si="0"/>
        <v>3.6630036630036625E-2</v>
      </c>
      <c r="H7" s="408">
        <f t="shared" si="1"/>
        <v>2.5641025641025639</v>
      </c>
      <c r="I7" s="408">
        <f t="shared" si="0"/>
        <v>3.6630036630036625E-2</v>
      </c>
      <c r="J7" s="408">
        <f t="shared" si="1"/>
        <v>2.5641025641025639</v>
      </c>
      <c r="K7" s="408">
        <f t="shared" si="0"/>
        <v>3.6630036630036625E-2</v>
      </c>
      <c r="L7" s="408">
        <f t="shared" si="1"/>
        <v>2.5641025641025639</v>
      </c>
      <c r="M7" s="408">
        <f t="shared" si="0"/>
        <v>3.6630036630036625E-2</v>
      </c>
      <c r="N7" s="408">
        <f t="shared" si="1"/>
        <v>2.5641025641025639</v>
      </c>
      <c r="O7" s="408">
        <f t="shared" si="0"/>
        <v>3.6630036630036625E-2</v>
      </c>
      <c r="P7" s="408">
        <f t="shared" si="1"/>
        <v>2.5641025641025639</v>
      </c>
      <c r="Q7" s="408">
        <f t="shared" si="0"/>
        <v>3.6630036630036625E-2</v>
      </c>
      <c r="R7" s="408">
        <f t="shared" si="1"/>
        <v>2.5641025641025639</v>
      </c>
      <c r="S7" s="408">
        <f t="shared" si="0"/>
        <v>3.6630036630036625E-2</v>
      </c>
      <c r="T7" s="408">
        <f t="shared" si="1"/>
        <v>2.5641025641025639</v>
      </c>
      <c r="U7" s="408">
        <f t="shared" si="0"/>
        <v>3.6630036630036625E-2</v>
      </c>
      <c r="V7" s="408">
        <f t="shared" si="1"/>
        <v>2.5641025641025639</v>
      </c>
      <c r="W7" s="408">
        <f>$E7/12</f>
        <v>3.6630036630036625E-2</v>
      </c>
      <c r="X7" s="408">
        <f>$F7/12</f>
        <v>2.5641025641025639</v>
      </c>
      <c r="Y7" s="408">
        <f>$E7/12</f>
        <v>3.6630036630036625E-2</v>
      </c>
      <c r="Z7" s="408">
        <f>$F7/12</f>
        <v>2.5641025641025639</v>
      </c>
      <c r="AA7" s="408">
        <f>$E7/12</f>
        <v>3.6630036630036625E-2</v>
      </c>
      <c r="AB7" s="408">
        <f>$F7/12</f>
        <v>2.5641025641025639</v>
      </c>
      <c r="AC7" s="408">
        <f>$E7/12</f>
        <v>3.6630036630036625E-2</v>
      </c>
      <c r="AD7" s="408">
        <f>$F7/12</f>
        <v>2.5641025641025639</v>
      </c>
    </row>
    <row r="8" spans="2:30" x14ac:dyDescent="0.25">
      <c r="B8" s="914" t="s">
        <v>31</v>
      </c>
      <c r="C8" s="915"/>
      <c r="D8" s="916"/>
      <c r="E8" s="411">
        <f>SUM(E4:E7)</f>
        <v>1.2002442002442002</v>
      </c>
      <c r="F8" s="411">
        <f>SUM(F4:F7)</f>
        <v>102.56410256410257</v>
      </c>
    </row>
    <row r="10" spans="2:30" x14ac:dyDescent="0.25">
      <c r="B10" s="409"/>
      <c r="C10" s="354"/>
      <c r="D10" s="354"/>
    </row>
    <row r="11" spans="2:30" x14ac:dyDescent="0.25">
      <c r="B11" s="333"/>
      <c r="C11" s="354"/>
      <c r="D11" s="354"/>
    </row>
    <row r="12" spans="2:30" x14ac:dyDescent="0.25">
      <c r="B12" s="410"/>
      <c r="C12" s="354"/>
      <c r="D12" s="354"/>
    </row>
    <row r="13" spans="2:30" x14ac:dyDescent="0.25">
      <c r="B13" s="410"/>
      <c r="C13" s="354"/>
      <c r="D13" s="354"/>
    </row>
    <row r="14" spans="2:30" x14ac:dyDescent="0.25">
      <c r="B14" s="410"/>
      <c r="C14" s="354"/>
      <c r="D14" s="354"/>
    </row>
    <row r="15" spans="2:30" x14ac:dyDescent="0.25">
      <c r="B15" s="410"/>
      <c r="C15" s="354"/>
      <c r="D15" s="354"/>
    </row>
  </sheetData>
  <sheetProtection sheet="1" autoFilter="0"/>
  <mergeCells count="14">
    <mergeCell ref="B2:F2"/>
    <mergeCell ref="AC2:AD2"/>
    <mergeCell ref="B8:D8"/>
    <mergeCell ref="O2:P2"/>
    <mergeCell ref="Q2:R2"/>
    <mergeCell ref="S2:T2"/>
    <mergeCell ref="U2:V2"/>
    <mergeCell ref="W2:X2"/>
    <mergeCell ref="G2:H2"/>
    <mergeCell ref="I2:J2"/>
    <mergeCell ref="K2:L2"/>
    <mergeCell ref="M2:N2"/>
    <mergeCell ref="Y2:Z2"/>
    <mergeCell ref="AA2:AB2"/>
  </mergeCells>
  <phoneticPr fontId="5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81C99-7A68-44F2-B774-85F743764B0D}">
  <sheetPr codeName="Planilha2">
    <tabColor rgb="FF00B050"/>
  </sheetPr>
  <dimension ref="B2:Q18"/>
  <sheetViews>
    <sheetView zoomScale="80" zoomScaleNormal="80" workbookViewId="0">
      <pane xSplit="11" ySplit="4" topLeftCell="L5" activePane="bottomRight" state="frozen"/>
      <selection activeCell="C7" sqref="C7:D7"/>
      <selection pane="topRight" activeCell="C7" sqref="C7:D7"/>
      <selection pane="bottomLeft" activeCell="C7" sqref="C7:D7"/>
      <selection pane="bottomRight" activeCell="N28" sqref="N28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10" width="12.5703125" style="453" customWidth="1"/>
    <col min="11" max="11" width="20.140625" style="453" bestFit="1" customWidth="1"/>
    <col min="12" max="17" width="28.5703125" style="453" customWidth="1"/>
    <col min="18" max="16384" width="9.140625" style="453"/>
  </cols>
  <sheetData>
    <row r="2" spans="2:17" ht="22.5" customHeight="1" x14ac:dyDescent="0.2">
      <c r="B2" s="501"/>
      <c r="C2" s="502"/>
      <c r="D2" s="881" t="s">
        <v>950</v>
      </c>
      <c r="E2" s="881"/>
      <c r="F2" s="881"/>
      <c r="G2" s="881"/>
      <c r="H2" s="881"/>
      <c r="I2" s="881"/>
      <c r="J2" s="881"/>
      <c r="K2" s="503"/>
      <c r="L2" s="491"/>
      <c r="M2" s="491"/>
      <c r="N2" s="491"/>
      <c r="O2" s="491"/>
      <c r="P2" s="491"/>
      <c r="Q2" s="491"/>
    </row>
    <row r="3" spans="2:17" ht="15" customHeight="1" x14ac:dyDescent="0.2">
      <c r="B3" s="921"/>
      <c r="C3" s="922"/>
      <c r="D3" s="922"/>
      <c r="E3" s="922"/>
      <c r="F3" s="922"/>
      <c r="G3" s="922"/>
      <c r="H3" s="922"/>
      <c r="I3" s="922"/>
      <c r="J3" s="922"/>
      <c r="K3" s="922"/>
      <c r="L3" s="464" t="s">
        <v>915</v>
      </c>
      <c r="M3" s="464" t="s">
        <v>924</v>
      </c>
      <c r="N3" s="464" t="s">
        <v>925</v>
      </c>
      <c r="O3" s="464" t="s">
        <v>941</v>
      </c>
      <c r="P3" s="464" t="s">
        <v>942</v>
      </c>
      <c r="Q3" s="464" t="s">
        <v>943</v>
      </c>
    </row>
    <row r="4" spans="2:17" ht="45" x14ac:dyDescent="0.25">
      <c r="B4" s="923" t="s">
        <v>912</v>
      </c>
      <c r="C4" s="924"/>
      <c r="D4" s="924"/>
      <c r="E4" s="924"/>
      <c r="F4" s="924"/>
      <c r="G4" s="924"/>
      <c r="H4" s="925"/>
      <c r="I4" s="444" t="s">
        <v>16</v>
      </c>
      <c r="J4" s="444" t="s">
        <v>294</v>
      </c>
      <c r="K4" s="504" t="s">
        <v>951</v>
      </c>
      <c r="L4" s="445" t="s">
        <v>952</v>
      </c>
      <c r="M4" s="445" t="s">
        <v>952</v>
      </c>
      <c r="N4" s="445" t="s">
        <v>952</v>
      </c>
      <c r="O4" s="445" t="s">
        <v>952</v>
      </c>
      <c r="P4" s="445" t="s">
        <v>952</v>
      </c>
      <c r="Q4" s="445" t="s">
        <v>952</v>
      </c>
    </row>
    <row r="5" spans="2:17" x14ac:dyDescent="0.2">
      <c r="B5" s="447">
        <v>1</v>
      </c>
      <c r="C5" s="926"/>
      <c r="D5" s="927"/>
      <c r="E5" s="927"/>
      <c r="F5" s="927"/>
      <c r="G5" s="927"/>
      <c r="H5" s="928"/>
      <c r="I5" s="457"/>
      <c r="J5" s="457"/>
      <c r="K5" s="463">
        <f>IFERROR(SMALL(L5:Q5,1),0)</f>
        <v>0</v>
      </c>
      <c r="L5" s="458"/>
      <c r="M5" s="458"/>
      <c r="N5" s="458"/>
      <c r="O5" s="458"/>
      <c r="P5" s="458"/>
      <c r="Q5" s="458"/>
    </row>
    <row r="6" spans="2:17" x14ac:dyDescent="0.2">
      <c r="B6" s="447">
        <v>2</v>
      </c>
      <c r="C6" s="926"/>
      <c r="D6" s="927"/>
      <c r="E6" s="927"/>
      <c r="F6" s="927"/>
      <c r="G6" s="927"/>
      <c r="H6" s="928"/>
      <c r="I6" s="457"/>
      <c r="J6" s="457"/>
      <c r="K6" s="463">
        <f>IFERROR(SMALL(L6:Q6,1),0)</f>
        <v>0</v>
      </c>
      <c r="L6" s="458"/>
      <c r="M6" s="458"/>
      <c r="N6" s="458"/>
      <c r="O6" s="458"/>
      <c r="P6" s="458"/>
      <c r="Q6" s="458"/>
    </row>
    <row r="7" spans="2:17" x14ac:dyDescent="0.2">
      <c r="B7" s="447">
        <v>3</v>
      </c>
      <c r="C7" s="926"/>
      <c r="D7" s="927"/>
      <c r="E7" s="927"/>
      <c r="F7" s="927"/>
      <c r="G7" s="927"/>
      <c r="H7" s="928"/>
      <c r="I7" s="661"/>
      <c r="J7" s="661"/>
      <c r="K7" s="463">
        <f>IFERROR(SMALL(L7:Q7,1),0)</f>
        <v>0</v>
      </c>
      <c r="L7" s="662"/>
      <c r="M7" s="458"/>
      <c r="N7" s="458"/>
      <c r="O7" s="458"/>
      <c r="P7" s="458"/>
      <c r="Q7" s="458"/>
    </row>
    <row r="8" spans="2:17" x14ac:dyDescent="0.2">
      <c r="B8" s="447">
        <v>4</v>
      </c>
      <c r="C8" s="926"/>
      <c r="D8" s="927"/>
      <c r="E8" s="927"/>
      <c r="F8" s="927"/>
      <c r="G8" s="927"/>
      <c r="H8" s="928"/>
      <c r="I8" s="457"/>
      <c r="J8" s="457"/>
      <c r="K8" s="463">
        <f>IFERROR(SMALL(L8:Q8,1),0)</f>
        <v>0</v>
      </c>
      <c r="L8" s="458"/>
      <c r="M8" s="662"/>
      <c r="N8" s="458"/>
      <c r="O8" s="458"/>
      <c r="P8" s="458"/>
      <c r="Q8" s="458"/>
    </row>
    <row r="9" spans="2:17" x14ac:dyDescent="0.2">
      <c r="B9" s="447">
        <v>5</v>
      </c>
      <c r="C9" s="929"/>
      <c r="D9" s="929"/>
      <c r="E9" s="929"/>
      <c r="F9" s="929"/>
      <c r="G9" s="929"/>
      <c r="H9" s="930"/>
      <c r="I9" s="457"/>
      <c r="J9" s="457"/>
      <c r="K9" s="463">
        <f>IFERROR(SMALL(L9:Q9,1),0)</f>
        <v>0</v>
      </c>
      <c r="L9" s="458"/>
      <c r="M9" s="458"/>
      <c r="N9" s="458"/>
      <c r="O9" s="458"/>
      <c r="P9" s="458"/>
      <c r="Q9" s="458"/>
    </row>
    <row r="10" spans="2:17" ht="15" customHeight="1" x14ac:dyDescent="0.2">
      <c r="B10" s="459"/>
      <c r="C10" s="917" t="s">
        <v>926</v>
      </c>
      <c r="D10" s="917"/>
      <c r="E10" s="917"/>
      <c r="F10" s="917"/>
      <c r="G10" s="917"/>
      <c r="H10" s="917"/>
      <c r="I10" s="917"/>
      <c r="J10" s="917"/>
      <c r="K10" s="917"/>
      <c r="L10" s="464" t="s">
        <v>915</v>
      </c>
      <c r="M10" s="464" t="s">
        <v>924</v>
      </c>
      <c r="N10" s="464" t="s">
        <v>925</v>
      </c>
      <c r="O10" s="464" t="s">
        <v>941</v>
      </c>
      <c r="P10" s="464" t="s">
        <v>942</v>
      </c>
      <c r="Q10" s="464" t="s">
        <v>943</v>
      </c>
    </row>
    <row r="11" spans="2:17" ht="15" customHeight="1" x14ac:dyDescent="0.2">
      <c r="B11" s="918" t="s">
        <v>916</v>
      </c>
      <c r="C11" s="919"/>
      <c r="D11" s="919"/>
      <c r="E11" s="919"/>
      <c r="F11" s="919"/>
      <c r="G11" s="919"/>
      <c r="H11" s="919"/>
      <c r="I11" s="919"/>
      <c r="J11" s="919"/>
      <c r="K11" s="920"/>
      <c r="L11" s="478"/>
      <c r="M11" s="478"/>
      <c r="N11" s="478"/>
      <c r="O11" s="478"/>
      <c r="P11" s="478"/>
      <c r="Q11" s="478"/>
    </row>
    <row r="12" spans="2:17" ht="15" customHeight="1" x14ac:dyDescent="0.2">
      <c r="B12" s="918" t="s">
        <v>917</v>
      </c>
      <c r="C12" s="919"/>
      <c r="D12" s="919"/>
      <c r="E12" s="919"/>
      <c r="F12" s="919"/>
      <c r="G12" s="919"/>
      <c r="H12" s="919"/>
      <c r="I12" s="919"/>
      <c r="J12" s="919"/>
      <c r="K12" s="920"/>
      <c r="L12" s="479"/>
      <c r="M12" s="479"/>
      <c r="N12" s="479"/>
      <c r="O12" s="479"/>
      <c r="P12" s="479"/>
      <c r="Q12" s="479"/>
    </row>
    <row r="13" spans="2:17" ht="15" customHeight="1" x14ac:dyDescent="0.2">
      <c r="B13" s="918" t="s">
        <v>918</v>
      </c>
      <c r="C13" s="919"/>
      <c r="D13" s="919"/>
      <c r="E13" s="919"/>
      <c r="F13" s="919"/>
      <c r="G13" s="919"/>
      <c r="H13" s="919"/>
      <c r="I13" s="919"/>
      <c r="J13" s="919"/>
      <c r="K13" s="920"/>
      <c r="L13" s="480"/>
      <c r="M13" s="480"/>
      <c r="N13" s="480"/>
      <c r="O13" s="480"/>
      <c r="P13" s="480"/>
      <c r="Q13" s="480"/>
    </row>
    <row r="14" spans="2:17" ht="15" customHeight="1" x14ac:dyDescent="0.2">
      <c r="B14" s="918" t="s">
        <v>919</v>
      </c>
      <c r="C14" s="919"/>
      <c r="D14" s="919"/>
      <c r="E14" s="919"/>
      <c r="F14" s="919"/>
      <c r="G14" s="919"/>
      <c r="H14" s="919"/>
      <c r="I14" s="919"/>
      <c r="J14" s="919"/>
      <c r="K14" s="920"/>
      <c r="L14" s="480"/>
      <c r="M14" s="480"/>
      <c r="N14" s="480"/>
      <c r="O14" s="480"/>
      <c r="P14" s="480"/>
      <c r="Q14" s="480"/>
    </row>
    <row r="15" spans="2:17" ht="15" customHeight="1" x14ac:dyDescent="0.2">
      <c r="B15" s="918" t="s">
        <v>920</v>
      </c>
      <c r="C15" s="919"/>
      <c r="D15" s="919"/>
      <c r="E15" s="919"/>
      <c r="F15" s="919"/>
      <c r="G15" s="919"/>
      <c r="H15" s="919"/>
      <c r="I15" s="919"/>
      <c r="J15" s="919"/>
      <c r="K15" s="920"/>
      <c r="L15" s="478"/>
      <c r="M15" s="478"/>
      <c r="N15" s="478"/>
      <c r="O15" s="478"/>
      <c r="P15" s="478"/>
      <c r="Q15" s="478"/>
    </row>
    <row r="16" spans="2:17" ht="15" x14ac:dyDescent="0.2">
      <c r="B16" s="918" t="s">
        <v>921</v>
      </c>
      <c r="C16" s="919"/>
      <c r="D16" s="919"/>
      <c r="E16" s="919"/>
      <c r="F16" s="919"/>
      <c r="G16" s="919"/>
      <c r="H16" s="919"/>
      <c r="I16" s="919"/>
      <c r="J16" s="919"/>
      <c r="K16" s="920"/>
      <c r="L16" s="481"/>
      <c r="M16" s="481"/>
      <c r="N16" s="481"/>
      <c r="O16" s="481"/>
      <c r="P16" s="481"/>
      <c r="Q16" s="481"/>
    </row>
    <row r="17" spans="2:17" ht="15" x14ac:dyDescent="0.2">
      <c r="B17" s="918" t="s">
        <v>922</v>
      </c>
      <c r="C17" s="919"/>
      <c r="D17" s="919"/>
      <c r="E17" s="919"/>
      <c r="F17" s="919"/>
      <c r="G17" s="919"/>
      <c r="H17" s="919"/>
      <c r="I17" s="919"/>
      <c r="J17" s="919"/>
      <c r="K17" s="920"/>
      <c r="L17" s="482"/>
      <c r="M17" s="482"/>
      <c r="N17" s="482"/>
      <c r="O17" s="482"/>
      <c r="P17" s="482"/>
      <c r="Q17" s="482"/>
    </row>
    <row r="18" spans="2:17" ht="15" customHeight="1" x14ac:dyDescent="0.2">
      <c r="B18" s="931" t="s">
        <v>923</v>
      </c>
      <c r="C18" s="932"/>
      <c r="D18" s="932"/>
      <c r="E18" s="932"/>
      <c r="F18" s="932"/>
      <c r="G18" s="932"/>
      <c r="H18" s="932"/>
      <c r="I18" s="932"/>
      <c r="J18" s="932"/>
      <c r="K18" s="933"/>
      <c r="L18" s="934" t="s">
        <v>913</v>
      </c>
      <c r="M18" s="935"/>
      <c r="N18" s="935"/>
      <c r="O18" s="935"/>
      <c r="P18" s="935"/>
      <c r="Q18" s="936"/>
    </row>
  </sheetData>
  <sheetProtection password="C9A4" sheet="1" objects="1" scenarios="1"/>
  <mergeCells count="18">
    <mergeCell ref="B16:K16"/>
    <mergeCell ref="B17:K17"/>
    <mergeCell ref="B18:K18"/>
    <mergeCell ref="L18:Q18"/>
    <mergeCell ref="B14:K14"/>
    <mergeCell ref="B15:K15"/>
    <mergeCell ref="D2:J2"/>
    <mergeCell ref="C10:K10"/>
    <mergeCell ref="B11:K11"/>
    <mergeCell ref="B12:K12"/>
    <mergeCell ref="B13:K13"/>
    <mergeCell ref="B3:K3"/>
    <mergeCell ref="B4:H4"/>
    <mergeCell ref="C5:H5"/>
    <mergeCell ref="C6:H6"/>
    <mergeCell ref="C7:H7"/>
    <mergeCell ref="C8:H8"/>
    <mergeCell ref="C9:H9"/>
  </mergeCells>
  <conditionalFormatting sqref="L5:Q9">
    <cfRule type="cellIs" dxfId="117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45334-39C6-4BD8-8A4C-9CE485DC6ED3}">
  <sheetPr codeName="Planilha3">
    <tabColor rgb="FF00B050"/>
  </sheetPr>
  <dimension ref="B2:O21"/>
  <sheetViews>
    <sheetView zoomScale="80" zoomScaleNormal="80" workbookViewId="0">
      <selection activeCell="N5" sqref="N5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10" width="12.5703125" style="453" customWidth="1"/>
    <col min="11" max="11" width="13.5703125" style="453" bestFit="1" customWidth="1"/>
    <col min="12" max="13" width="15.5703125" style="453" customWidth="1"/>
    <col min="14" max="15" width="14.5703125" style="453" customWidth="1"/>
    <col min="16" max="16384" width="9.140625" style="453"/>
  </cols>
  <sheetData>
    <row r="2" spans="2:15" ht="22.5" customHeight="1" x14ac:dyDescent="0.2">
      <c r="B2" s="880" t="s">
        <v>953</v>
      </c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496"/>
      <c r="N2" s="496"/>
      <c r="O2" s="496"/>
    </row>
    <row r="3" spans="2:15" ht="15" customHeight="1" x14ac:dyDescent="0.2">
      <c r="B3" s="921"/>
      <c r="C3" s="922"/>
      <c r="D3" s="922"/>
      <c r="E3" s="922"/>
      <c r="F3" s="922"/>
      <c r="G3" s="922"/>
      <c r="H3" s="922"/>
      <c r="I3" s="922"/>
      <c r="J3" s="922"/>
      <c r="K3" s="922"/>
      <c r="L3" s="951"/>
      <c r="M3" s="921" t="s">
        <v>213</v>
      </c>
      <c r="N3" s="922"/>
      <c r="O3" s="951"/>
    </row>
    <row r="4" spans="2:15" ht="15" x14ac:dyDescent="0.25">
      <c r="B4" s="923" t="s">
        <v>912</v>
      </c>
      <c r="C4" s="924"/>
      <c r="D4" s="924"/>
      <c r="E4" s="924"/>
      <c r="F4" s="924"/>
      <c r="G4" s="924"/>
      <c r="H4" s="925"/>
      <c r="I4" s="444" t="s">
        <v>16</v>
      </c>
      <c r="J4" s="444" t="s">
        <v>294</v>
      </c>
      <c r="K4" s="444" t="s">
        <v>295</v>
      </c>
      <c r="L4" s="446" t="s">
        <v>0</v>
      </c>
      <c r="M4" s="444" t="s">
        <v>795</v>
      </c>
      <c r="N4" s="445" t="s">
        <v>239</v>
      </c>
      <c r="O4" s="445" t="s">
        <v>240</v>
      </c>
    </row>
    <row r="5" spans="2:15" x14ac:dyDescent="0.2">
      <c r="B5" s="447">
        <v>1</v>
      </c>
      <c r="C5" s="945" t="str">
        <f>IF(ISBLANK('Diagnóstico (ORÇ)'!C5:H5)," ",'Diagnóstico (ORÇ)'!C5:H5)</f>
        <v xml:space="preserve"> </v>
      </c>
      <c r="D5" s="946"/>
      <c r="E5" s="946"/>
      <c r="F5" s="946"/>
      <c r="G5" s="946"/>
      <c r="H5" s="947"/>
      <c r="I5" s="465">
        <f>'Diagnóstico (ORÇ)'!I5</f>
        <v>0</v>
      </c>
      <c r="J5" s="465">
        <f>'Diagnóstico (ORÇ)'!J5</f>
        <v>0</v>
      </c>
      <c r="K5" s="463">
        <f>'Diagnóstico (ORÇ)'!K5</f>
        <v>0</v>
      </c>
      <c r="L5" s="449">
        <f>I5*K5*J5</f>
        <v>0</v>
      </c>
      <c r="M5" s="448">
        <f>L5-N5-O5</f>
        <v>0</v>
      </c>
      <c r="N5" s="458"/>
      <c r="O5" s="458"/>
    </row>
    <row r="6" spans="2:15" x14ac:dyDescent="0.2">
      <c r="B6" s="447">
        <v>2</v>
      </c>
      <c r="C6" s="945" t="str">
        <f>IF(ISBLANK('Diagnóstico (ORÇ)'!C6:H6)," ",'Diagnóstico (ORÇ)'!C6:H6)</f>
        <v xml:space="preserve"> </v>
      </c>
      <c r="D6" s="946"/>
      <c r="E6" s="946"/>
      <c r="F6" s="946"/>
      <c r="G6" s="946"/>
      <c r="H6" s="947"/>
      <c r="I6" s="465">
        <f>'Diagnóstico (ORÇ)'!I6</f>
        <v>0</v>
      </c>
      <c r="J6" s="465">
        <f>'Diagnóstico (ORÇ)'!J6</f>
        <v>0</v>
      </c>
      <c r="K6" s="463">
        <f>'Diagnóstico (ORÇ)'!K6</f>
        <v>0</v>
      </c>
      <c r="L6" s="449">
        <f>I6*K6*J6</f>
        <v>0</v>
      </c>
      <c r="M6" s="448">
        <f>L6-N6-O6</f>
        <v>0</v>
      </c>
      <c r="N6" s="662"/>
      <c r="O6" s="662"/>
    </row>
    <row r="7" spans="2:15" x14ac:dyDescent="0.2">
      <c r="B7" s="447">
        <v>3</v>
      </c>
      <c r="C7" s="945" t="str">
        <f>IF(ISBLANK('Diagnóstico (ORÇ)'!C7:H7)," ",'Diagnóstico (ORÇ)'!C7:H7)</f>
        <v xml:space="preserve"> </v>
      </c>
      <c r="D7" s="946"/>
      <c r="E7" s="946"/>
      <c r="F7" s="946"/>
      <c r="G7" s="946"/>
      <c r="H7" s="947"/>
      <c r="I7" s="465">
        <f>'Diagnóstico (ORÇ)'!I7</f>
        <v>0</v>
      </c>
      <c r="J7" s="465">
        <f>'Diagnóstico (ORÇ)'!J7</f>
        <v>0</v>
      </c>
      <c r="K7" s="463">
        <f>'Diagnóstico (ORÇ)'!K7</f>
        <v>0</v>
      </c>
      <c r="L7" s="449">
        <f>I7*K7*J7</f>
        <v>0</v>
      </c>
      <c r="M7" s="448">
        <f>L7-N7-O7</f>
        <v>0</v>
      </c>
      <c r="N7" s="458"/>
      <c r="O7" s="458"/>
    </row>
    <row r="8" spans="2:15" x14ac:dyDescent="0.2">
      <c r="B8" s="447">
        <v>4</v>
      </c>
      <c r="C8" s="945" t="str">
        <f>IF(ISBLANK('Diagnóstico (ORÇ)'!C8:H8)," ",'Diagnóstico (ORÇ)'!C8:H8)</f>
        <v xml:space="preserve"> </v>
      </c>
      <c r="D8" s="946"/>
      <c r="E8" s="946"/>
      <c r="F8" s="946"/>
      <c r="G8" s="946"/>
      <c r="H8" s="947"/>
      <c r="I8" s="465">
        <f>'Diagnóstico (ORÇ)'!I8</f>
        <v>0</v>
      </c>
      <c r="J8" s="465">
        <f>'Diagnóstico (ORÇ)'!J8</f>
        <v>0</v>
      </c>
      <c r="K8" s="463">
        <f>'Diagnóstico (ORÇ)'!K8</f>
        <v>0</v>
      </c>
      <c r="L8" s="449">
        <f>I8*K8*J8</f>
        <v>0</v>
      </c>
      <c r="M8" s="448">
        <f>L8-N8-O8</f>
        <v>0</v>
      </c>
      <c r="N8" s="458"/>
      <c r="O8" s="458"/>
    </row>
    <row r="9" spans="2:15" x14ac:dyDescent="0.2">
      <c r="B9" s="447">
        <v>5</v>
      </c>
      <c r="C9" s="945" t="str">
        <f>IF(ISBLANK('Diagnóstico (ORÇ)'!C9:H9)," ",'Diagnóstico (ORÇ)'!C9:H9)</f>
        <v xml:space="preserve"> </v>
      </c>
      <c r="D9" s="946"/>
      <c r="E9" s="946"/>
      <c r="F9" s="946"/>
      <c r="G9" s="946"/>
      <c r="H9" s="947"/>
      <c r="I9" s="465">
        <f>'Diagnóstico (ORÇ)'!I9</f>
        <v>0</v>
      </c>
      <c r="J9" s="465">
        <f>'Diagnóstico (ORÇ)'!J9</f>
        <v>0</v>
      </c>
      <c r="K9" s="463">
        <f>'Diagnóstico (ORÇ)'!K9</f>
        <v>0</v>
      </c>
      <c r="L9" s="449">
        <f>I9*K9*J9</f>
        <v>0</v>
      </c>
      <c r="M9" s="448">
        <f>L9-N9-O9</f>
        <v>0</v>
      </c>
      <c r="N9" s="458"/>
      <c r="O9" s="458"/>
    </row>
    <row r="10" spans="2:15" ht="15" customHeight="1" x14ac:dyDescent="0.2">
      <c r="B10" s="942" t="s">
        <v>954</v>
      </c>
      <c r="C10" s="943"/>
      <c r="D10" s="943"/>
      <c r="E10" s="943"/>
      <c r="F10" s="943"/>
      <c r="G10" s="943"/>
      <c r="H10" s="943"/>
      <c r="I10" s="943"/>
      <c r="J10" s="943"/>
      <c r="K10" s="944"/>
      <c r="L10" s="449">
        <f>SUM(L5:L9)</f>
        <v>0</v>
      </c>
      <c r="M10" s="449">
        <f>SUM(M5:M9)</f>
        <v>0</v>
      </c>
      <c r="N10" s="449">
        <f>SUM(N5:N9)</f>
        <v>0</v>
      </c>
      <c r="O10" s="449">
        <f>SUM(O5:O9)</f>
        <v>0</v>
      </c>
    </row>
    <row r="11" spans="2:15" ht="15" customHeight="1" x14ac:dyDescent="0.2">
      <c r="B11" s="921" t="s">
        <v>908</v>
      </c>
      <c r="C11" s="922"/>
      <c r="D11" s="922"/>
      <c r="E11" s="922"/>
      <c r="F11" s="922"/>
      <c r="G11" s="922"/>
      <c r="H11" s="922"/>
      <c r="I11" s="922"/>
      <c r="J11" s="922"/>
      <c r="K11" s="922"/>
      <c r="L11" s="951"/>
      <c r="M11" s="921" t="s">
        <v>213</v>
      </c>
      <c r="N11" s="922"/>
      <c r="O11" s="951"/>
    </row>
    <row r="12" spans="2:15" ht="15" customHeight="1" x14ac:dyDescent="0.25">
      <c r="B12" s="948" t="s">
        <v>910</v>
      </c>
      <c r="C12" s="949"/>
      <c r="D12" s="949"/>
      <c r="E12" s="949"/>
      <c r="F12" s="949"/>
      <c r="G12" s="949"/>
      <c r="H12" s="949"/>
      <c r="I12" s="949"/>
      <c r="J12" s="949"/>
      <c r="K12" s="950"/>
      <c r="L12" s="454" t="s">
        <v>0</v>
      </c>
      <c r="M12" s="455" t="s">
        <v>795</v>
      </c>
      <c r="N12" s="456" t="s">
        <v>239</v>
      </c>
      <c r="O12" s="456" t="s">
        <v>240</v>
      </c>
    </row>
    <row r="13" spans="2:15" ht="15" x14ac:dyDescent="0.25">
      <c r="B13" s="450"/>
      <c r="C13" s="940" t="s">
        <v>61</v>
      </c>
      <c r="D13" s="940"/>
      <c r="E13" s="940"/>
      <c r="F13" s="940"/>
      <c r="G13" s="940"/>
      <c r="H13" s="940"/>
      <c r="I13" s="940"/>
      <c r="J13" s="940"/>
      <c r="K13" s="941"/>
      <c r="L13" s="451">
        <f>SUM(M13:O13)</f>
        <v>0</v>
      </c>
      <c r="M13" s="451">
        <f>'Custo Contábil'!$D$37*M$10</f>
        <v>0</v>
      </c>
      <c r="N13" s="451">
        <f>'Custo Contábil'!$D$37*N$10</f>
        <v>0</v>
      </c>
      <c r="O13" s="451">
        <f>'Custo Contábil'!$D$37*O$10</f>
        <v>0</v>
      </c>
    </row>
    <row r="14" spans="2:15" ht="15" x14ac:dyDescent="0.25">
      <c r="B14" s="450"/>
      <c r="C14" s="940" t="s">
        <v>202</v>
      </c>
      <c r="D14" s="940"/>
      <c r="E14" s="940"/>
      <c r="F14" s="940"/>
      <c r="G14" s="940"/>
      <c r="H14" s="940"/>
      <c r="I14" s="940"/>
      <c r="J14" s="940"/>
      <c r="K14" s="941"/>
      <c r="L14" s="451">
        <f t="shared" ref="L14:L20" si="0">SUM(M14:O14)</f>
        <v>0</v>
      </c>
      <c r="M14" s="451">
        <f>'Custo Contábil'!$E$37*M$10</f>
        <v>0</v>
      </c>
      <c r="N14" s="451">
        <f>'Custo Contábil'!$E$37*N$10</f>
        <v>0</v>
      </c>
      <c r="O14" s="451">
        <f>'Custo Contábil'!$E$37*O$10</f>
        <v>0</v>
      </c>
    </row>
    <row r="15" spans="2:15" ht="15" x14ac:dyDescent="0.25">
      <c r="B15" s="450"/>
      <c r="C15" s="940" t="s">
        <v>41</v>
      </c>
      <c r="D15" s="940"/>
      <c r="E15" s="940"/>
      <c r="F15" s="940"/>
      <c r="G15" s="940"/>
      <c r="H15" s="940"/>
      <c r="I15" s="940"/>
      <c r="J15" s="940"/>
      <c r="K15" s="941"/>
      <c r="L15" s="451">
        <f t="shared" si="0"/>
        <v>0</v>
      </c>
      <c r="M15" s="451">
        <f>'Custo Contábil'!$F$37*M$10</f>
        <v>0</v>
      </c>
      <c r="N15" s="451">
        <f>'Custo Contábil'!$F$37*N$10</f>
        <v>0</v>
      </c>
      <c r="O15" s="451">
        <f>'Custo Contábil'!$F$37*O$10</f>
        <v>0</v>
      </c>
    </row>
    <row r="16" spans="2:15" ht="15" x14ac:dyDescent="0.25">
      <c r="B16" s="450"/>
      <c r="C16" s="940" t="s">
        <v>221</v>
      </c>
      <c r="D16" s="940"/>
      <c r="E16" s="940"/>
      <c r="F16" s="940"/>
      <c r="G16" s="940"/>
      <c r="H16" s="940"/>
      <c r="I16" s="940"/>
      <c r="J16" s="940"/>
      <c r="K16" s="941"/>
      <c r="L16" s="451">
        <f t="shared" si="0"/>
        <v>0</v>
      </c>
      <c r="M16" s="451">
        <f>'Custo Contábil'!$G$37*M$10</f>
        <v>0</v>
      </c>
      <c r="N16" s="451">
        <f>'Custo Contábil'!$G$37*N$10</f>
        <v>0</v>
      </c>
      <c r="O16" s="451">
        <f>'Custo Contábil'!$G$37*O$10</f>
        <v>0</v>
      </c>
    </row>
    <row r="17" spans="2:15" ht="15" x14ac:dyDescent="0.25">
      <c r="B17" s="450"/>
      <c r="C17" s="940" t="s">
        <v>204</v>
      </c>
      <c r="D17" s="940"/>
      <c r="E17" s="940"/>
      <c r="F17" s="940"/>
      <c r="G17" s="940"/>
      <c r="H17" s="940"/>
      <c r="I17" s="940"/>
      <c r="J17" s="940"/>
      <c r="K17" s="941"/>
      <c r="L17" s="451">
        <f t="shared" si="0"/>
        <v>0</v>
      </c>
      <c r="M17" s="451">
        <f>'Custo Contábil'!$H$37*M$10</f>
        <v>0</v>
      </c>
      <c r="N17" s="451">
        <f>'Custo Contábil'!$H$37*N$10</f>
        <v>0</v>
      </c>
      <c r="O17" s="451">
        <f>'Custo Contábil'!$H$37*O$10</f>
        <v>0</v>
      </c>
    </row>
    <row r="18" spans="2:15" ht="15" x14ac:dyDescent="0.25">
      <c r="B18" s="450"/>
      <c r="C18" s="940" t="s">
        <v>135</v>
      </c>
      <c r="D18" s="940"/>
      <c r="E18" s="940"/>
      <c r="F18" s="940"/>
      <c r="G18" s="940"/>
      <c r="H18" s="940"/>
      <c r="I18" s="940"/>
      <c r="J18" s="940"/>
      <c r="K18" s="941"/>
      <c r="L18" s="451">
        <f t="shared" si="0"/>
        <v>0</v>
      </c>
      <c r="M18" s="451">
        <f>'Custo Contábil'!$I$37*M$10</f>
        <v>0</v>
      </c>
      <c r="N18" s="451">
        <f>'Custo Contábil'!$I$37*N$10</f>
        <v>0</v>
      </c>
      <c r="O18" s="451">
        <f>'Custo Contábil'!$I$37*O$10</f>
        <v>0</v>
      </c>
    </row>
    <row r="19" spans="2:15" ht="15" x14ac:dyDescent="0.25">
      <c r="B19" s="450"/>
      <c r="C19" s="940" t="s">
        <v>134</v>
      </c>
      <c r="D19" s="940"/>
      <c r="E19" s="940"/>
      <c r="F19" s="940"/>
      <c r="G19" s="940"/>
      <c r="H19" s="940"/>
      <c r="I19" s="940"/>
      <c r="J19" s="940"/>
      <c r="K19" s="941"/>
      <c r="L19" s="451">
        <f t="shared" si="0"/>
        <v>0</v>
      </c>
      <c r="M19" s="451">
        <f>'Custo Contábil'!$J$37*M$10</f>
        <v>0</v>
      </c>
      <c r="N19" s="451">
        <f>'Custo Contábil'!$J$37*N$10</f>
        <v>0</v>
      </c>
      <c r="O19" s="451">
        <f>'Custo Contábil'!$J$37*O$10</f>
        <v>0</v>
      </c>
    </row>
    <row r="20" spans="2:15" ht="15" x14ac:dyDescent="0.25">
      <c r="B20" s="450"/>
      <c r="C20" s="940" t="s">
        <v>993</v>
      </c>
      <c r="D20" s="940"/>
      <c r="E20" s="940"/>
      <c r="F20" s="940"/>
      <c r="G20" s="940"/>
      <c r="H20" s="940"/>
      <c r="I20" s="940"/>
      <c r="J20" s="940"/>
      <c r="K20" s="941"/>
      <c r="L20" s="451">
        <f t="shared" si="0"/>
        <v>0</v>
      </c>
      <c r="M20" s="451">
        <f>'Custo Contábil'!$K$37*M$10</f>
        <v>0</v>
      </c>
      <c r="N20" s="451">
        <f>'Custo Contábil'!$K$37*N$10</f>
        <v>0</v>
      </c>
      <c r="O20" s="451">
        <f>'Custo Contábil'!$K$37*O$10</f>
        <v>0</v>
      </c>
    </row>
    <row r="21" spans="2:15" ht="15" x14ac:dyDescent="0.25">
      <c r="B21" s="937" t="s">
        <v>954</v>
      </c>
      <c r="C21" s="938"/>
      <c r="D21" s="938"/>
      <c r="E21" s="938"/>
      <c r="F21" s="938"/>
      <c r="G21" s="938"/>
      <c r="H21" s="938"/>
      <c r="I21" s="938"/>
      <c r="J21" s="938"/>
      <c r="K21" s="939"/>
      <c r="L21" s="452">
        <f>L10</f>
        <v>0</v>
      </c>
      <c r="M21" s="452">
        <f>M10</f>
        <v>0</v>
      </c>
      <c r="N21" s="452">
        <f>N10</f>
        <v>0</v>
      </c>
      <c r="O21" s="452">
        <f>O10</f>
        <v>0</v>
      </c>
    </row>
  </sheetData>
  <sheetProtection algorithmName="SHA-512" hashValue="LOMLgtwADtshFtkTZjKKa0E1Kh5AVS+HgSbb765msIwF7EuyC/RlRzqINQB63hb42eVDFPu/EhfpI+gVuRzhtw==" saltValue="NYijOsdxmaWoyGjL0D7Tvg==" spinCount="100000" sheet="1" objects="1" scenarios="1"/>
  <mergeCells count="22">
    <mergeCell ref="M3:O3"/>
    <mergeCell ref="B4:H4"/>
    <mergeCell ref="C5:H5"/>
    <mergeCell ref="C6:H6"/>
    <mergeCell ref="M11:O11"/>
    <mergeCell ref="B11:L11"/>
    <mergeCell ref="B3:L3"/>
    <mergeCell ref="C7:H7"/>
    <mergeCell ref="B21:K21"/>
    <mergeCell ref="B2:L2"/>
    <mergeCell ref="C20:K20"/>
    <mergeCell ref="C13:K13"/>
    <mergeCell ref="C14:K14"/>
    <mergeCell ref="C15:K15"/>
    <mergeCell ref="C16:K16"/>
    <mergeCell ref="C17:K17"/>
    <mergeCell ref="C18:K18"/>
    <mergeCell ref="B10:K10"/>
    <mergeCell ref="C8:H8"/>
    <mergeCell ref="C9:H9"/>
    <mergeCell ref="C19:K19"/>
    <mergeCell ref="B12:K12"/>
  </mergeCells>
  <conditionalFormatting sqref="L5:O10 L13:O21">
    <cfRule type="cellIs" dxfId="116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C231B-CF14-40EF-BE99-F91F85BB506A}">
  <sheetPr codeName="Planilha4">
    <tabColor rgb="FFFF0000"/>
  </sheetPr>
  <dimension ref="B2:P23"/>
  <sheetViews>
    <sheetView zoomScale="80" zoomScaleNormal="80" workbookViewId="0">
      <pane xSplit="10" ySplit="4" topLeftCell="K5" activePane="bottomRight" state="frozen"/>
      <selection activeCell="C7" sqref="C7:D7"/>
      <selection pane="topRight" activeCell="C7" sqref="C7:D7"/>
      <selection pane="bottomLeft" activeCell="C7" sqref="C7:D7"/>
      <selection pane="bottomRight" activeCell="C5" sqref="C5:H5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20.140625" style="453" bestFit="1" customWidth="1"/>
    <col min="11" max="16" width="28.5703125" style="453" customWidth="1"/>
    <col min="17" max="16384" width="9.140625" style="453"/>
  </cols>
  <sheetData>
    <row r="2" spans="2:16" ht="22.5" customHeight="1" x14ac:dyDescent="0.2">
      <c r="B2" s="880" t="s">
        <v>911</v>
      </c>
      <c r="C2" s="881"/>
      <c r="D2" s="881"/>
      <c r="E2" s="881"/>
      <c r="F2" s="881"/>
      <c r="G2" s="881"/>
      <c r="H2" s="881"/>
      <c r="I2" s="881"/>
      <c r="J2" s="881"/>
      <c r="K2" s="491"/>
      <c r="L2" s="491"/>
      <c r="M2" s="491"/>
      <c r="N2" s="491"/>
      <c r="O2" s="491"/>
      <c r="P2" s="491"/>
    </row>
    <row r="3" spans="2:16" ht="15" customHeight="1" x14ac:dyDescent="0.2">
      <c r="B3" s="921"/>
      <c r="C3" s="922"/>
      <c r="D3" s="922"/>
      <c r="E3" s="922"/>
      <c r="F3" s="922"/>
      <c r="G3" s="922"/>
      <c r="H3" s="922"/>
      <c r="I3" s="922"/>
      <c r="J3" s="922"/>
      <c r="K3" s="464" t="s">
        <v>915</v>
      </c>
      <c r="L3" s="464" t="s">
        <v>924</v>
      </c>
      <c r="M3" s="464" t="s">
        <v>925</v>
      </c>
      <c r="N3" s="464" t="s">
        <v>941</v>
      </c>
      <c r="O3" s="464" t="s">
        <v>942</v>
      </c>
      <c r="P3" s="464" t="s">
        <v>943</v>
      </c>
    </row>
    <row r="4" spans="2:16" ht="15" x14ac:dyDescent="0.25">
      <c r="B4" s="923" t="s">
        <v>912</v>
      </c>
      <c r="C4" s="924"/>
      <c r="D4" s="924"/>
      <c r="E4" s="924"/>
      <c r="F4" s="924"/>
      <c r="G4" s="924"/>
      <c r="H4" s="925"/>
      <c r="I4" s="444" t="s">
        <v>16</v>
      </c>
      <c r="J4" s="444" t="s">
        <v>914</v>
      </c>
      <c r="K4" s="445" t="s">
        <v>238</v>
      </c>
      <c r="L4" s="445" t="s">
        <v>238</v>
      </c>
      <c r="M4" s="445" t="s">
        <v>238</v>
      </c>
      <c r="N4" s="445" t="s">
        <v>238</v>
      </c>
      <c r="O4" s="445" t="s">
        <v>238</v>
      </c>
      <c r="P4" s="445" t="s">
        <v>238</v>
      </c>
    </row>
    <row r="5" spans="2:16" x14ac:dyDescent="0.2">
      <c r="B5" s="447">
        <v>1</v>
      </c>
      <c r="C5" s="954"/>
      <c r="D5" s="929"/>
      <c r="E5" s="929"/>
      <c r="F5" s="929"/>
      <c r="G5" s="929"/>
      <c r="H5" s="930"/>
      <c r="I5" s="457"/>
      <c r="J5" s="463">
        <f>IFERROR(SMALL(K5:P5,1),0)</f>
        <v>0</v>
      </c>
      <c r="K5" s="458"/>
      <c r="L5" s="458"/>
      <c r="M5" s="458"/>
      <c r="N5" s="458"/>
      <c r="O5" s="458"/>
      <c r="P5" s="458"/>
    </row>
    <row r="6" spans="2:16" x14ac:dyDescent="0.2">
      <c r="B6" s="447">
        <v>2</v>
      </c>
      <c r="C6" s="929"/>
      <c r="D6" s="929"/>
      <c r="E6" s="929"/>
      <c r="F6" s="929"/>
      <c r="G6" s="929"/>
      <c r="H6" s="930"/>
      <c r="I6" s="457"/>
      <c r="J6" s="463">
        <f t="shared" ref="J6:J14" si="0">IFERROR(SMALL(K6:P6,1),0)</f>
        <v>0</v>
      </c>
      <c r="K6" s="458"/>
      <c r="L6" s="458"/>
      <c r="M6" s="458"/>
      <c r="N6" s="458"/>
      <c r="O6" s="458"/>
      <c r="P6" s="458"/>
    </row>
    <row r="7" spans="2:16" x14ac:dyDescent="0.2">
      <c r="B7" s="447">
        <v>3</v>
      </c>
      <c r="C7" s="929"/>
      <c r="D7" s="929"/>
      <c r="E7" s="929"/>
      <c r="F7" s="929"/>
      <c r="G7" s="929"/>
      <c r="H7" s="930"/>
      <c r="I7" s="661"/>
      <c r="J7" s="463">
        <f t="shared" si="0"/>
        <v>0</v>
      </c>
      <c r="K7" s="458"/>
      <c r="L7" s="458"/>
      <c r="M7" s="458"/>
      <c r="N7" s="458"/>
      <c r="O7" s="458"/>
      <c r="P7" s="458"/>
    </row>
    <row r="8" spans="2:16" x14ac:dyDescent="0.2">
      <c r="B8" s="447">
        <v>4</v>
      </c>
      <c r="C8" s="929"/>
      <c r="D8" s="929"/>
      <c r="E8" s="929"/>
      <c r="F8" s="929"/>
      <c r="G8" s="929"/>
      <c r="H8" s="930"/>
      <c r="I8" s="457"/>
      <c r="J8" s="463">
        <f t="shared" si="0"/>
        <v>0</v>
      </c>
      <c r="K8" s="458"/>
      <c r="L8" s="458"/>
      <c r="M8" s="458"/>
      <c r="N8" s="458"/>
      <c r="O8" s="662"/>
      <c r="P8" s="458"/>
    </row>
    <row r="9" spans="2:16" x14ac:dyDescent="0.2">
      <c r="B9" s="447">
        <v>5</v>
      </c>
      <c r="C9" s="929"/>
      <c r="D9" s="929"/>
      <c r="E9" s="929"/>
      <c r="F9" s="929"/>
      <c r="G9" s="929"/>
      <c r="H9" s="930"/>
      <c r="I9" s="457"/>
      <c r="J9" s="463">
        <f t="shared" si="0"/>
        <v>0</v>
      </c>
      <c r="K9" s="458"/>
      <c r="L9" s="458"/>
      <c r="M9" s="458"/>
      <c r="N9" s="458"/>
      <c r="O9" s="458"/>
      <c r="P9" s="458"/>
    </row>
    <row r="10" spans="2:16" x14ac:dyDescent="0.2">
      <c r="B10" s="447">
        <v>6</v>
      </c>
      <c r="C10" s="929"/>
      <c r="D10" s="929"/>
      <c r="E10" s="929"/>
      <c r="F10" s="929"/>
      <c r="G10" s="929"/>
      <c r="H10" s="930"/>
      <c r="I10" s="457"/>
      <c r="J10" s="463">
        <f t="shared" si="0"/>
        <v>0</v>
      </c>
      <c r="K10" s="458"/>
      <c r="L10" s="458"/>
      <c r="M10" s="458"/>
      <c r="N10" s="458"/>
      <c r="O10" s="458"/>
      <c r="P10" s="662"/>
    </row>
    <row r="11" spans="2:16" x14ac:dyDescent="0.2">
      <c r="B11" s="447">
        <v>7</v>
      </c>
      <c r="C11" s="929"/>
      <c r="D11" s="929"/>
      <c r="E11" s="929"/>
      <c r="F11" s="929"/>
      <c r="G11" s="929"/>
      <c r="H11" s="930"/>
      <c r="I11" s="457"/>
      <c r="J11" s="463">
        <f t="shared" si="0"/>
        <v>0</v>
      </c>
      <c r="K11" s="458"/>
      <c r="L11" s="458"/>
      <c r="M11" s="458"/>
      <c r="N11" s="458"/>
      <c r="O11" s="458"/>
      <c r="P11" s="458"/>
    </row>
    <row r="12" spans="2:16" x14ac:dyDescent="0.2">
      <c r="B12" s="447">
        <v>8</v>
      </c>
      <c r="C12" s="929"/>
      <c r="D12" s="929"/>
      <c r="E12" s="929"/>
      <c r="F12" s="929"/>
      <c r="G12" s="929"/>
      <c r="H12" s="930"/>
      <c r="I12" s="457"/>
      <c r="J12" s="463">
        <f t="shared" si="0"/>
        <v>0</v>
      </c>
      <c r="K12" s="458"/>
      <c r="L12" s="458"/>
      <c r="M12" s="458"/>
      <c r="N12" s="458"/>
      <c r="O12" s="458"/>
      <c r="P12" s="458"/>
    </row>
    <row r="13" spans="2:16" x14ac:dyDescent="0.2">
      <c r="B13" s="447">
        <v>9</v>
      </c>
      <c r="C13" s="929"/>
      <c r="D13" s="929"/>
      <c r="E13" s="929"/>
      <c r="F13" s="929"/>
      <c r="G13" s="929"/>
      <c r="H13" s="930"/>
      <c r="I13" s="457"/>
      <c r="J13" s="463">
        <f t="shared" si="0"/>
        <v>0</v>
      </c>
      <c r="K13" s="458"/>
      <c r="L13" s="458"/>
      <c r="M13" s="458"/>
      <c r="N13" s="458"/>
      <c r="O13" s="458"/>
      <c r="P13" s="458"/>
    </row>
    <row r="14" spans="2:16" x14ac:dyDescent="0.2">
      <c r="B14" s="460">
        <v>10</v>
      </c>
      <c r="C14" s="952"/>
      <c r="D14" s="952"/>
      <c r="E14" s="952"/>
      <c r="F14" s="952"/>
      <c r="G14" s="952"/>
      <c r="H14" s="953"/>
      <c r="I14" s="461"/>
      <c r="J14" s="463">
        <f t="shared" si="0"/>
        <v>0</v>
      </c>
      <c r="K14" s="462"/>
      <c r="L14" s="462"/>
      <c r="M14" s="462"/>
      <c r="N14" s="462"/>
      <c r="O14" s="462"/>
      <c r="P14" s="462"/>
    </row>
    <row r="15" spans="2:16" ht="15" customHeight="1" x14ac:dyDescent="0.2">
      <c r="B15" s="459"/>
      <c r="C15" s="917" t="s">
        <v>926</v>
      </c>
      <c r="D15" s="917"/>
      <c r="E15" s="917"/>
      <c r="F15" s="917"/>
      <c r="G15" s="917"/>
      <c r="H15" s="917"/>
      <c r="I15" s="917"/>
      <c r="J15" s="917"/>
      <c r="K15" s="464" t="s">
        <v>915</v>
      </c>
      <c r="L15" s="464" t="s">
        <v>924</v>
      </c>
      <c r="M15" s="464" t="s">
        <v>925</v>
      </c>
      <c r="N15" s="464" t="s">
        <v>941</v>
      </c>
      <c r="O15" s="464" t="s">
        <v>942</v>
      </c>
      <c r="P15" s="464" t="s">
        <v>943</v>
      </c>
    </row>
    <row r="16" spans="2:16" ht="15" customHeight="1" x14ac:dyDescent="0.2">
      <c r="B16" s="918" t="s">
        <v>916</v>
      </c>
      <c r="C16" s="919"/>
      <c r="D16" s="919"/>
      <c r="E16" s="919"/>
      <c r="F16" s="919"/>
      <c r="G16" s="919"/>
      <c r="H16" s="919"/>
      <c r="I16" s="919"/>
      <c r="J16" s="920"/>
      <c r="K16" s="478"/>
      <c r="L16" s="478"/>
      <c r="M16" s="478"/>
      <c r="N16" s="478"/>
      <c r="O16" s="478"/>
      <c r="P16" s="478"/>
    </row>
    <row r="17" spans="2:16" ht="15" customHeight="1" x14ac:dyDescent="0.2">
      <c r="B17" s="918" t="s">
        <v>917</v>
      </c>
      <c r="C17" s="919"/>
      <c r="D17" s="919"/>
      <c r="E17" s="919"/>
      <c r="F17" s="919"/>
      <c r="G17" s="919"/>
      <c r="H17" s="919"/>
      <c r="I17" s="919"/>
      <c r="J17" s="920"/>
      <c r="K17" s="479"/>
      <c r="L17" s="479"/>
      <c r="M17" s="479"/>
      <c r="N17" s="479"/>
      <c r="O17" s="479"/>
      <c r="P17" s="479"/>
    </row>
    <row r="18" spans="2:16" ht="15" customHeight="1" x14ac:dyDescent="0.2">
      <c r="B18" s="918" t="s">
        <v>918</v>
      </c>
      <c r="C18" s="919"/>
      <c r="D18" s="919"/>
      <c r="E18" s="919"/>
      <c r="F18" s="919"/>
      <c r="G18" s="919"/>
      <c r="H18" s="919"/>
      <c r="I18" s="919"/>
      <c r="J18" s="920"/>
      <c r="K18" s="480"/>
      <c r="L18" s="480"/>
      <c r="M18" s="480"/>
      <c r="N18" s="480"/>
      <c r="O18" s="480"/>
      <c r="P18" s="480"/>
    </row>
    <row r="19" spans="2:16" ht="15" customHeight="1" x14ac:dyDescent="0.2">
      <c r="B19" s="918" t="s">
        <v>919</v>
      </c>
      <c r="C19" s="919"/>
      <c r="D19" s="919"/>
      <c r="E19" s="919"/>
      <c r="F19" s="919"/>
      <c r="G19" s="919"/>
      <c r="H19" s="919"/>
      <c r="I19" s="919"/>
      <c r="J19" s="920"/>
      <c r="K19" s="480"/>
      <c r="L19" s="480"/>
      <c r="M19" s="480"/>
      <c r="N19" s="480"/>
      <c r="O19" s="480"/>
      <c r="P19" s="480"/>
    </row>
    <row r="20" spans="2:16" ht="15" customHeight="1" x14ac:dyDescent="0.2">
      <c r="B20" s="918" t="s">
        <v>920</v>
      </c>
      <c r="C20" s="919"/>
      <c r="D20" s="919"/>
      <c r="E20" s="919"/>
      <c r="F20" s="919"/>
      <c r="G20" s="919"/>
      <c r="H20" s="919"/>
      <c r="I20" s="919"/>
      <c r="J20" s="920"/>
      <c r="K20" s="478"/>
      <c r="L20" s="478"/>
      <c r="M20" s="478"/>
      <c r="N20" s="478"/>
      <c r="O20" s="478"/>
      <c r="P20" s="663"/>
    </row>
    <row r="21" spans="2:16" ht="15" x14ac:dyDescent="0.2">
      <c r="B21" s="918" t="s">
        <v>921</v>
      </c>
      <c r="C21" s="919"/>
      <c r="D21" s="919"/>
      <c r="E21" s="919"/>
      <c r="F21" s="919"/>
      <c r="G21" s="919"/>
      <c r="H21" s="919"/>
      <c r="I21" s="919"/>
      <c r="J21" s="920"/>
      <c r="K21" s="481"/>
      <c r="L21" s="481"/>
      <c r="M21" s="481"/>
      <c r="N21" s="481"/>
      <c r="O21" s="481"/>
      <c r="P21" s="481"/>
    </row>
    <row r="22" spans="2:16" ht="15" x14ac:dyDescent="0.2">
      <c r="B22" s="918" t="s">
        <v>922</v>
      </c>
      <c r="C22" s="919"/>
      <c r="D22" s="919"/>
      <c r="E22" s="919"/>
      <c r="F22" s="919"/>
      <c r="G22" s="919"/>
      <c r="H22" s="919"/>
      <c r="I22" s="919"/>
      <c r="J22" s="920"/>
      <c r="K22" s="482"/>
      <c r="L22" s="482"/>
      <c r="M22" s="482"/>
      <c r="N22" s="482"/>
      <c r="O22" s="482"/>
      <c r="P22" s="482"/>
    </row>
    <row r="23" spans="2:16" ht="15" customHeight="1" x14ac:dyDescent="0.2">
      <c r="B23" s="931" t="s">
        <v>923</v>
      </c>
      <c r="C23" s="932"/>
      <c r="D23" s="932"/>
      <c r="E23" s="932"/>
      <c r="F23" s="932"/>
      <c r="G23" s="932"/>
      <c r="H23" s="932"/>
      <c r="I23" s="932"/>
      <c r="J23" s="933"/>
      <c r="K23" s="934" t="s">
        <v>913</v>
      </c>
      <c r="L23" s="935"/>
      <c r="M23" s="935"/>
      <c r="N23" s="935"/>
      <c r="O23" s="935"/>
      <c r="P23" s="936"/>
    </row>
  </sheetData>
  <sheetProtection password="C9A4" sheet="1" objects="1" scenarios="1"/>
  <mergeCells count="23">
    <mergeCell ref="B3:J3"/>
    <mergeCell ref="B4:H4"/>
    <mergeCell ref="C5:H5"/>
    <mergeCell ref="C6:H6"/>
    <mergeCell ref="B2:J2"/>
    <mergeCell ref="C13:H13"/>
    <mergeCell ref="C14:H14"/>
    <mergeCell ref="C7:H7"/>
    <mergeCell ref="C8:H8"/>
    <mergeCell ref="C9:H9"/>
    <mergeCell ref="C10:H10"/>
    <mergeCell ref="C11:H11"/>
    <mergeCell ref="C12:H12"/>
    <mergeCell ref="K23:P23"/>
    <mergeCell ref="B23:J23"/>
    <mergeCell ref="C15:J15"/>
    <mergeCell ref="B16:J16"/>
    <mergeCell ref="B17:J17"/>
    <mergeCell ref="B18:J18"/>
    <mergeCell ref="B19:J19"/>
    <mergeCell ref="B20:J20"/>
    <mergeCell ref="B21:J21"/>
    <mergeCell ref="B22:J22"/>
  </mergeCells>
  <conditionalFormatting sqref="K5:P14">
    <cfRule type="cellIs" dxfId="115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781C18D9F08C449251D1847F50E7B0" ma:contentTypeVersion="10" ma:contentTypeDescription="Crie um novo documento." ma:contentTypeScope="" ma:versionID="2d43d3eac6027813c163f778e8ce7e6b">
  <xsd:schema xmlns:xsd="http://www.w3.org/2001/XMLSchema" xmlns:xs="http://www.w3.org/2001/XMLSchema" xmlns:p="http://schemas.microsoft.com/office/2006/metadata/properties" xmlns:ns2="473b7e29-b16a-4e22-9ddd-9cf50497d5a6" targetNamespace="http://schemas.microsoft.com/office/2006/metadata/properties" ma:root="true" ma:fieldsID="926508253d1152cc8805ee255d665e2c" ns2:_="">
    <xsd:import namespace="473b7e29-b16a-4e22-9ddd-9cf50497d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b7e29-b16a-4e22-9ddd-9cf50497d5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F52662-F86B-400A-9D64-BE82F1101A8B}">
  <ds:schemaRefs>
    <ds:schemaRef ds:uri="http://schemas.openxmlformats.org/package/2006/metadata/core-properties"/>
    <ds:schemaRef ds:uri="473b7e29-b16a-4e22-9ddd-9cf50497d5a6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20E237B-33F1-494A-A8C7-44A6233A60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B6260B-6E8D-47D0-ABB4-E4098ED71A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3b7e29-b16a-4e22-9ddd-9cf50497d5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46</vt:i4>
      </vt:variant>
      <vt:variant>
        <vt:lpstr>Intervalos Nomeados</vt:lpstr>
      </vt:variant>
      <vt:variant>
        <vt:i4>5</vt:i4>
      </vt:variant>
    </vt:vector>
  </HeadingPairs>
  <TitlesOfParts>
    <vt:vector size="51" baseType="lpstr">
      <vt:lpstr>Apresentação</vt:lpstr>
      <vt:lpstr>Apoio</vt:lpstr>
      <vt:lpstr>Custo Contábil</vt:lpstr>
      <vt:lpstr>IndFinanceiro</vt:lpstr>
      <vt:lpstr>RCB</vt:lpstr>
      <vt:lpstr>MOP</vt:lpstr>
      <vt:lpstr>Diagnóstico (ORÇ)</vt:lpstr>
      <vt:lpstr>Diagnóstico</vt:lpstr>
      <vt:lpstr>Marketing (ORÇ)</vt:lpstr>
      <vt:lpstr>Marketing</vt:lpstr>
      <vt:lpstr>Transporte</vt:lpstr>
      <vt:lpstr>Descarte (ORÇ)</vt:lpstr>
      <vt:lpstr>Descarte</vt:lpstr>
      <vt:lpstr>M&amp;V (ORÇ)</vt:lpstr>
      <vt:lpstr>M&amp;V</vt:lpstr>
      <vt:lpstr>Treinamento (ORÇ)</vt:lpstr>
      <vt:lpstr>Treinamento</vt:lpstr>
      <vt:lpstr>ContrDesemp</vt:lpstr>
      <vt:lpstr>IlumCusto (ORÇ)</vt:lpstr>
      <vt:lpstr>IlumCusto</vt:lpstr>
      <vt:lpstr>IlumBenef</vt:lpstr>
      <vt:lpstr>CondAmbCusto (ORÇ)</vt:lpstr>
      <vt:lpstr>CondAmbCusto</vt:lpstr>
      <vt:lpstr>CondAmbBenef</vt:lpstr>
      <vt:lpstr>MotorCusto (ORÇ)</vt:lpstr>
      <vt:lpstr>MotorCusto</vt:lpstr>
      <vt:lpstr>MotorBenef</vt:lpstr>
      <vt:lpstr>RefrigCusto (ORÇ)</vt:lpstr>
      <vt:lpstr>RefrigCusto</vt:lpstr>
      <vt:lpstr>RefrigBenef</vt:lpstr>
      <vt:lpstr>SolarCusto (ORÇ)</vt:lpstr>
      <vt:lpstr>SolarCusto</vt:lpstr>
      <vt:lpstr>SolarBenef</vt:lpstr>
      <vt:lpstr>HospCusto (ORÇ)</vt:lpstr>
      <vt:lpstr>HospCusto</vt:lpstr>
      <vt:lpstr>HospBenef</vt:lpstr>
      <vt:lpstr>OutrosCusto (ORÇ)</vt:lpstr>
      <vt:lpstr>OutrosCusto</vt:lpstr>
      <vt:lpstr>OutrosBenef</vt:lpstr>
      <vt:lpstr>FICusto (ORÇ)</vt:lpstr>
      <vt:lpstr>FICusto</vt:lpstr>
      <vt:lpstr>FIBenef</vt:lpstr>
      <vt:lpstr>C. Físico</vt:lpstr>
      <vt:lpstr>C. Financeiro</vt:lpstr>
      <vt:lpstr>Físico</vt:lpstr>
      <vt:lpstr>Financeiro</vt:lpstr>
      <vt:lpstr>Atividade</vt:lpstr>
      <vt:lpstr>CED</vt:lpstr>
      <vt:lpstr>CEE</vt:lpstr>
      <vt:lpstr>Desc</vt:lpstr>
      <vt:lpstr>FC</vt:lpstr>
    </vt:vector>
  </TitlesOfParts>
  <Manager>Marcio dos Santos Lautert</Manager>
  <Company>Celesc Distribuição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Cálculo RCB</dc:title>
  <dc:subject>RCB</dc:subject>
  <dc:creator>Arthur Rangel Laureano</dc:creator>
  <cp:keywords>RCB, Custo Evitado de Energia, Custo Evitado de Demanda</cp:keywords>
  <dc:description>Divisão de Eficiência Energética
Contribuições de Pierry Moreno Reinaldo, Marcio dos Santos Lautert, Thiago Jeremias e Marco Aurélio Gianesini</dc:description>
  <cp:lastModifiedBy>Ana Kauanne de Almeida Leite</cp:lastModifiedBy>
  <cp:lastPrinted>2012-05-28T12:41:49Z</cp:lastPrinted>
  <dcterms:created xsi:type="dcterms:W3CDTF">2008-07-29T12:00:10Z</dcterms:created>
  <dcterms:modified xsi:type="dcterms:W3CDTF">2026-08-10T20:41:24Z</dcterms:modified>
  <cp:contentStatus>Final - Versão 11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0x010100A4781C18D9F08C449251D1847F50E7B0</vt:lpwstr>
  </property>
</Properties>
</file>